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6890" windowHeight="9120" firstSheet="14" activeTab="20"/>
  </bookViews>
  <sheets>
    <sheet name="таб 1 Дотации поселениям" sheetId="1" r:id="rId1"/>
    <sheet name="таб 2 Дотации МР (ГО)" sheetId="2" r:id="rId2"/>
    <sheet name="Субвенции таб 3 (безнадз)" sheetId="3" r:id="rId3"/>
    <sheet name="таб 4 (опека)" sheetId="4" r:id="rId4"/>
    <sheet name="таб. 5 (комп. части род пл)" sheetId="5" r:id="rId5"/>
    <sheet name="таб 6 (адм правонар)" sheetId="6" r:id="rId6"/>
    <sheet name="таб 7 (Ветеран труда)" sheetId="7" r:id="rId7"/>
    <sheet name="таб 8 (воспитыв. ребенка)" sheetId="8" r:id="rId8"/>
    <sheet name="таб. 9 (гор. питание)" sheetId="9" r:id="rId9"/>
    <sheet name="таб. 10 (соц. под. спец)" sheetId="10" r:id="rId10"/>
    <sheet name="таб. 11 (абон. плата)" sheetId="11" r:id="rId11"/>
    <sheet name="таб. 12 (торгов)" sheetId="12" r:id="rId12"/>
    <sheet name="таб. 13 (дрова)" sheetId="13" r:id="rId13"/>
    <sheet name="таб 13.1 (кап. ремонт пенсион)" sheetId="14" r:id="rId14"/>
    <sheet name="таб. 13.2 (памятники)" sheetId="15" r:id="rId15"/>
    <sheet name="Таб 14 Субсидии" sheetId="16" r:id="rId16"/>
    <sheet name="таб 14.1 Субсидии (культура )" sheetId="17" r:id="rId17"/>
    <sheet name="таб 14.2 Субсидии (сод-е жил.ф)" sheetId="18" r:id="rId18"/>
    <sheet name="таб. 14.3 Субсидии (благ-во)" sheetId="19" r:id="rId19"/>
    <sheet name="таб 15 Субсидии (бани)" sheetId="20" r:id="rId20"/>
    <sheet name="Таб 16 Иные" sheetId="21" r:id="rId21"/>
  </sheets>
  <definedNames>
    <definedName name="_xlnm.Print_Titles" localSheetId="0">'таб 1 Дотации поселениям'!$15:$15</definedName>
    <definedName name="_xlnm.Print_Titles" localSheetId="15">'Таб 14 Субсидии'!$7:$8</definedName>
    <definedName name="_xlnm.Print_Titles" localSheetId="16">'таб 14.1 Субсидии (культура )'!$A:$A,'таб 14.1 Субсидии (культура )'!$6:$6</definedName>
    <definedName name="_xlnm.Print_Titles" localSheetId="17">'таб 14.2 Субсидии (сод-е жил.ф)'!$A:$A,'таб 14.2 Субсидии (сод-е жил.ф)'!$6:$6</definedName>
    <definedName name="_xlnm.Print_Titles" localSheetId="19">'таб 15 Субсидии (бани)'!$A:$A,'таб 15 Субсидии (бани)'!$6:$7</definedName>
    <definedName name="_xlnm.Print_Area" localSheetId="0">'таб 1 Дотации поселениям'!$A$1:$B$38</definedName>
    <definedName name="_xlnm.Print_Area" localSheetId="15">'Таб 14 Субсидии'!$A$1:$BC$39</definedName>
    <definedName name="_xlnm.Print_Area" localSheetId="16">'таб 14.1 Субсидии (культура )'!$A$1:$M$25</definedName>
    <definedName name="_xlnm.Print_Area" localSheetId="17">'таб 14.2 Субсидии (сод-е жил.ф)'!$A$1:$F$14</definedName>
    <definedName name="_xlnm.Print_Area" localSheetId="19">'таб 15 Субсидии (бани)'!$A$1:$G$26</definedName>
  </definedNames>
  <calcPr fullCalcOnLoad="1"/>
</workbook>
</file>

<file path=xl/sharedStrings.xml><?xml version="1.0" encoding="utf-8"?>
<sst xmlns="http://schemas.openxmlformats.org/spreadsheetml/2006/main" count="763" uniqueCount="179">
  <si>
    <t>Всего</t>
  </si>
  <si>
    <t>(тыс.рублей)</t>
  </si>
  <si>
    <t>Муниципальные образования</t>
  </si>
  <si>
    <t>Таблица 1</t>
  </si>
  <si>
    <t>Наименование субсидии</t>
  </si>
  <si>
    <t>Глава</t>
  </si>
  <si>
    <t>Раздел, подраздел</t>
  </si>
  <si>
    <t>0502</t>
  </si>
  <si>
    <t>Субсидии на организацию и обеспечение одноразового питания учащихся в муниципальных общеобразовательных учреждениях</t>
  </si>
  <si>
    <t>010</t>
  </si>
  <si>
    <t>0702</t>
  </si>
  <si>
    <t>0707</t>
  </si>
  <si>
    <t>011</t>
  </si>
  <si>
    <t>0801</t>
  </si>
  <si>
    <t>020</t>
  </si>
  <si>
    <t>0405</t>
  </si>
  <si>
    <t>0501</t>
  </si>
  <si>
    <t>Межбюджетные трансферты</t>
  </si>
  <si>
    <t>024</t>
  </si>
  <si>
    <t xml:space="preserve">Муниципальные образования </t>
  </si>
  <si>
    <t xml:space="preserve">Субсидии на подготовку объектов коммунального хозяйства  к работе в осенне-зимний период </t>
  </si>
  <si>
    <t>0505</t>
  </si>
  <si>
    <t>Итого</t>
  </si>
  <si>
    <t>0410</t>
  </si>
  <si>
    <t>Субсидии на создание условий для обеспечения поселений услугами связи</t>
  </si>
  <si>
    <t>003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</si>
  <si>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 (Глава 015 раздел/подраздел 1003)</t>
  </si>
  <si>
    <t>Таблица 2</t>
  </si>
  <si>
    <t xml:space="preserve">Муниципальное образование «Муниципальный район «Заполярный район» </t>
  </si>
  <si>
    <t xml:space="preserve">Муниципальное образование «Городской округ Город Нарьян-Мар» </t>
  </si>
  <si>
    <t>Иные межбюджетные трансферты на предоставление грантов городскому округу и муниципальному району за достижение наилучших значений показателей комплексного  социально-экономического развития городского округа и муниципального района</t>
  </si>
  <si>
    <t>Таблица 5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</si>
  <si>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</si>
  <si>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Таблица 6</t>
  </si>
  <si>
    <t>1102</t>
  </si>
  <si>
    <t>0412</t>
  </si>
  <si>
    <t>Таблица 4</t>
  </si>
  <si>
    <t>_______________</t>
  </si>
  <si>
    <t>Нераспределённый резерв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</si>
  <si>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</si>
  <si>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</si>
  <si>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</si>
  <si>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</si>
  <si>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</si>
  <si>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</si>
  <si>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</si>
  <si>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</si>
  <si>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</si>
  <si>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</si>
  <si>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</si>
  <si>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</si>
  <si>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</si>
  <si>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</si>
  <si>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</si>
  <si>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</si>
  <si>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</si>
  <si>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«Шоинский сельсовет» Ненецкого автономного округа</t>
  </si>
  <si>
    <t>МО «Юшарский сельсовет» Ненецкого автономного округа</t>
  </si>
  <si>
    <t>МО «Посёлок Амдерма» Ненецкого автономного округа</t>
  </si>
  <si>
    <t>МО «Муниципальный район «Заполярный район»</t>
  </si>
  <si>
    <t>МО  «Карский сельсовет» Ненецкого автономного округа</t>
  </si>
  <si>
    <t>МО  «Приморско-Куйский сельсовет» Ненецкого автономного округа</t>
  </si>
  <si>
    <t>МО  «Пустозерский сельсовет» Ненецкого автономного округа</t>
  </si>
  <si>
    <t>МО  «Тельвисочный сельсовет» Ненецкого автономного округа</t>
  </si>
  <si>
    <t>МО  «Хорей-Верский сельсовет» Ненецкого автономного округа</t>
  </si>
  <si>
    <t xml:space="preserve">МО «Хоседа-Хардский сельсовет» Ненецкого автономного округа </t>
  </si>
  <si>
    <t>МО  «Юшарский сельсовет» Ненецкого автономного округа</t>
  </si>
  <si>
    <t>Муниципальное образование «Муниципальный район «Заполярный район»</t>
  </si>
  <si>
    <t>Муниципальное образование «Городское поселение «Рабочий посёлок Искателей»</t>
  </si>
  <si>
    <t xml:space="preserve">МО «Городской округ «Город Нарьян-Мар» </t>
  </si>
  <si>
    <t xml:space="preserve">«Об окружном бюджете на 2014 год и </t>
  </si>
  <si>
    <t>на плановый период 2015 и 2016 годов»</t>
  </si>
  <si>
    <t>Дотации на выравнивание бюджетной обеспеченности поселений                                                       Ненецкого автономного округа на 2014 год</t>
  </si>
  <si>
    <t>Дотации на выравнивание бюджетной обеспеченности                                    муниципального района (городского округа)                                                                               Ненецкого автономного округа на 2014 год</t>
  </si>
  <si>
    <t>Муниципальное образование «Городской округ «Город Нарьян-Мар»</t>
  </si>
  <si>
    <t>Субсидии бюджетам муниципального района, городского округа и городского поселения,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</si>
  <si>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</si>
  <si>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</si>
  <si>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</si>
  <si>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</si>
  <si>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07 01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</si>
  <si>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</si>
  <si>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</si>
  <si>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>0409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</si>
  <si>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</si>
  <si>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</si>
  <si>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</si>
  <si>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009</t>
  </si>
  <si>
    <t xml:space="preserve">Субсидии местным бюджетам,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государственной программой Ненецкого автономного округа «Социальная поддержка граждан в Ненецком автономном округе» </t>
  </si>
  <si>
    <t xml:space="preserve">Иные межбюджетные трансферты, выделяемые в 2014 году бюджетам муниципальных образований  Ненецкого автономного округа 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</si>
  <si>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</si>
  <si>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007</t>
  </si>
  <si>
    <t>019</t>
  </si>
  <si>
    <t>0804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</si>
  <si>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</si>
  <si>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</si>
  <si>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Распределение субвенций бюджетам муниципальных образований                  Ненецкого автономного округа на  осуществление отдельных государственных полномочий в области государственного регулирования торговой деятельности на 2014 год</t>
  </si>
  <si>
    <t>Субсидии на организацию в границах поселений вывоза стоков из септиков и выгребных ям</t>
  </si>
  <si>
    <t>Таблица 3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</si>
  <si>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</si>
  <si>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</si>
  <si>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</si>
  <si>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</si>
  <si>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</si>
  <si>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</si>
  <si>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</si>
  <si>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</si>
  <si>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</si>
  <si>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</si>
  <si>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Распределение субвенций бюджетам муниципальных образований                  Ненецкого автономного округа на осуществление отдельных государственных полномочий в сфере опеки и попечительства над несовершеннолетними гражданами на 2014 год</t>
  </si>
  <si>
    <t>Иные межбюджетные трансферты на предоставление грантов бюджетам сельских поселений для поддержки творческих проектов сельских учреждений культуры Ненецкого автономного округа в рамках реализации подпрограммы «Сохранение и развитие культуры Ненецкого автономного округа» государственной программы Ненецкого автономного округа «Культура»</t>
  </si>
  <si>
    <t>Распределение субвенций бюджетам муниципальных образований                  Ненецкого автономного округа на 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на 2014 год</t>
  </si>
  <si>
    <t>Распределение субвенций бюджетам муниципальных образований                  Ненецкого автономного округа на  социальную поддержку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 на  2014 год</t>
  </si>
  <si>
    <t>Распределение субвенций бюджетам муниципальных образований                  Ненецкого автономного округа по осуществлению компенсационной социальной выплаты родителю или иному законному представителю, совместно проживающему и фактически воспитывающему ребёнка на дому на  2014 год</t>
  </si>
  <si>
    <t>Распределение субвенций бюджетам муниципальных образований                  Ненецкого автономного округа на 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на  2014 год</t>
  </si>
  <si>
    <t>Распределение субвенций бюджетам муниципальных образований                  Ненецкого автономного округа на  социальную поддержку специалистов, работающих и проживающих в сельских населённых пунктах Ненецкого автономного округа на  2014 год</t>
  </si>
  <si>
    <t>Распределение субвенций бюджетам муниципальных образований                  Ненецкого автономного округа по предоставлению дополнительной меры социальной поддержки в виде бесплатного обеспечения дровами лиц, ведущих кочевой и полукочевой образ жизни на 2014 год</t>
  </si>
  <si>
    <t>к закону Ненецкого автономного округа</t>
  </si>
  <si>
    <t>Приложение 12</t>
  </si>
  <si>
    <t>от «___» декабря 2013 года № 103-оз</t>
  </si>
  <si>
    <t>Распределение субвенций бюджетам муниципальных образований Ненецкого автономного округа на осуществление отдельных государственных полномочий в сфере деятельности по профилактике безнадзорности и правонарушений несовершеннолетних на 2014 год</t>
  </si>
  <si>
    <t>тыс. рублей</t>
  </si>
  <si>
    <t>Сумма</t>
  </si>
  <si>
    <t>Распределение субвенций бюджетам муниципальных образований Ненецкого автономного округа на  осуществление отдельных государственных полномочий в сфере                                      административных правонарушений на  2014 год</t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</si>
  <si>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</si>
  <si>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</si>
  <si>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</si>
  <si>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Изменения (+ -) декабрь 2013</t>
  </si>
  <si>
    <t xml:space="preserve">Изменения (+ -) декабрь 2013 </t>
  </si>
  <si>
    <r>
      <t xml:space="preserve">Распределение субвенций бюджетам муниципальных образований Ненецкого автономного округа на  социальную поддержку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</t>
    </r>
    <r>
      <rPr>
        <b/>
        <sz val="9"/>
        <rFont val="Times New Roman"/>
        <family val="1"/>
      </rPr>
      <t>(за исключением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ветеранов труда, лиц, проработавших в тылу в период Великой Отечественной войны, семей, имеющих детей (в том числе многодетных семей, одиноких родителей), жертв политических репрессий, малоимущих граждан,)</t>
    </r>
    <r>
      <rPr>
        <b/>
        <sz val="14"/>
        <rFont val="Times New Roman"/>
        <family val="1"/>
      </rPr>
      <t xml:space="preserve">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 на  2014 год</t>
    </r>
  </si>
  <si>
    <t>Всего межбюджетных</t>
  </si>
  <si>
    <t>Субвенции</t>
  </si>
  <si>
    <t>Субсидия</t>
  </si>
  <si>
    <t>Дотация</t>
  </si>
  <si>
    <t>Иные</t>
  </si>
  <si>
    <t xml:space="preserve">Изменения (+ -) март 2014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</si>
  <si>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</si>
  <si>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0701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</si>
  <si>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</si>
  <si>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Иные межбюджетные трансферты на осуществление государственной поддержки муниципальных учреждений культуры, находящихся на территориях сельских поселений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</si>
  <si>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территориях сельских поселений</t>
  </si>
  <si>
    <t>ГО</t>
  </si>
  <si>
    <t>ЗР</t>
  </si>
  <si>
    <t>поселения</t>
  </si>
  <si>
    <t>нераспр резерв</t>
  </si>
  <si>
    <t>итого</t>
  </si>
  <si>
    <t xml:space="preserve">Изменения (+ -) апрель 2014 </t>
  </si>
  <si>
    <t>Изменения (+ -) апрель 2014</t>
  </si>
  <si>
    <t>Субсидии местным бюджетам, выделяемые в 2014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</si>
  <si>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Таблица 14.1</t>
  </si>
  <si>
    <t>Таблица 14.2</t>
  </si>
  <si>
    <t>Субсидии местным бюджетам, выделяемые в 2014 году из окружного бюджета  для обеспечения софинансирования мероприятий по содержанию муниципального жилищного фонда</t>
  </si>
  <si>
    <t>(тыс. рублей)</t>
  </si>
  <si>
    <t xml:space="preserve">Изменения (+ -) май 2014 </t>
  </si>
  <si>
    <r>
      <t xml:space="preserve"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 </t>
    </r>
    <r>
      <rPr>
        <sz val="11"/>
        <color indexed="10"/>
        <rFont val="Times New Roman"/>
        <family val="1"/>
      </rPr>
      <t>ИСКЛЮЧЕНО В ТАБЛИЦУ 14.1</t>
    </r>
  </si>
  <si>
    <t>0503</t>
  </si>
  <si>
    <t>Субсидии местным бюджетам, выделяемые в 2014 году из окружного бюджета  для обеспечения софинансирования мероприятий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</si>
  <si>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>Таблица 14.3</t>
  </si>
  <si>
    <t xml:space="preserve">Изменения (+ -) июль 2014 </t>
  </si>
  <si>
    <t>1403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</si>
  <si>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«Укрепление единства российской нации и этнокультурное развитие народов России» государственной программы Российской Федерации «Региональная политика и федеративные отношения»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</si>
  <si>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2013 - 2020 годы»</t>
  </si>
  <si>
    <t>Изменения (+ -) июль 2014</t>
  </si>
  <si>
    <t>Таблица 13.1</t>
  </si>
  <si>
    <t>015</t>
  </si>
  <si>
    <t>1003</t>
  </si>
  <si>
    <t>Изменения июль</t>
  </si>
  <si>
    <t>Субсидии на софинансирование расходных обязательств городского поселения, городского округа в части дорожной деятельности и благоустройства территорий</t>
  </si>
  <si>
    <t>Распределение субвенций бюджетам муниципальных образований                  Ненецкого автономного округа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</si>
  <si>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Таблица 13.2</t>
  </si>
  <si>
    <t xml:space="preserve">Распределение субвенций  бюджетам муниципальных образований  Ненецкого автономного округа на 2014 год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 </t>
  </si>
  <si>
    <t xml:space="preserve">Изменения (+ -) сентябрь 2014 </t>
  </si>
  <si>
    <t>Изменения (+ -) сентябрь 2014</t>
  </si>
  <si>
    <t xml:space="preserve"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</si>
  <si>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изменения сентябрь</t>
  </si>
  <si>
    <t>Сумма с изменением</t>
  </si>
  <si>
    <t>изменение сентябрь</t>
  </si>
  <si>
    <t>Субсидии, предусмотренные подпрограммой «Реализация государственной политики в области гражданской обороны в Ненецком автономном округе» государственной программы Ненецкого автономного округа «Обеспечение гражданской защиты в Ненецком автономном округе»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</si>
  <si>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за счет средств иных межбюджетных трансфертов, предоставляемых из федерального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</si>
</sst>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49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vertical="center"/>
    </xf>
    <xf numFmtId="169" fontId="0" fillId="0" borderId="0" xfId="61" applyNumberFormat="1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9" fontId="0" fillId="0" borderId="0" xfId="58" applyFont="1" applyFill="1" applyAlignment="1">
      <alignment vertical="center"/>
    </xf>
    <xf numFmtId="43" fontId="0" fillId="0" borderId="0" xfId="61" applyNumberFormat="1" applyFont="1" applyFill="1" applyAlignment="1">
      <alignment vertical="center"/>
    </xf>
    <xf numFmtId="168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8" fontId="0" fillId="0" borderId="0" xfId="61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68" fontId="13" fillId="0" borderId="0" xfId="61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61" applyNumberFormat="1" applyFont="1" applyFill="1" applyBorder="1" applyAlignment="1">
      <alignment vertical="center" wrapText="1"/>
    </xf>
    <xf numFmtId="164" fontId="11" fillId="0" borderId="10" xfId="61" applyNumberFormat="1" applyFont="1" applyFill="1" applyBorder="1" applyAlignment="1">
      <alignment vertical="center" wrapText="1"/>
    </xf>
    <xf numFmtId="164" fontId="8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14" fillId="0" borderId="0" xfId="0" applyFont="1" applyAlignment="1">
      <alignment/>
    </xf>
    <xf numFmtId="0" fontId="16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1" xfId="53" applyNumberFormat="1" applyFont="1" applyFill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0" xfId="53" applyNumberFormat="1" applyFont="1" applyFill="1" applyBorder="1" applyAlignment="1" applyProtection="1">
      <alignment horizontal="center" vertical="center"/>
      <protection locked="0"/>
    </xf>
    <xf numFmtId="164" fontId="8" fillId="0" borderId="10" xfId="53" applyNumberFormat="1" applyFont="1" applyFill="1" applyBorder="1" applyAlignment="1" applyProtection="1">
      <alignment vertical="center" wrapText="1"/>
      <protection/>
    </xf>
    <xf numFmtId="49" fontId="8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quotePrefix="1">
      <alignment horizontal="center" vertical="center" wrapText="1"/>
    </xf>
    <xf numFmtId="164" fontId="8" fillId="0" borderId="10" xfId="53" applyNumberFormat="1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wrapText="1"/>
    </xf>
    <xf numFmtId="164" fontId="11" fillId="22" borderId="10" xfId="0" applyNumberFormat="1" applyFont="1" applyFill="1" applyBorder="1" applyAlignment="1">
      <alignment wrapText="1"/>
    </xf>
    <xf numFmtId="164" fontId="8" fillId="22" borderId="1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164" fontId="11" fillId="3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0" fontId="14" fillId="22" borderId="10" xfId="0" applyFont="1" applyFill="1" applyBorder="1" applyAlignment="1">
      <alignment/>
    </xf>
    <xf numFmtId="166" fontId="0" fillId="22" borderId="10" xfId="0" applyNumberFormat="1" applyFill="1" applyBorder="1" applyAlignment="1">
      <alignment/>
    </xf>
    <xf numFmtId="0" fontId="5" fillId="0" borderId="13" xfId="0" applyFont="1" applyFill="1" applyBorder="1" applyAlignment="1">
      <alignment horizontal="right" wrapText="1"/>
    </xf>
    <xf numFmtId="164" fontId="8" fillId="7" borderId="1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 applyProtection="1" quotePrefix="1">
      <alignment horizontal="center" vertical="center"/>
      <protection locked="0"/>
    </xf>
    <xf numFmtId="49" fontId="8" fillId="0" borderId="11" xfId="53" applyNumberFormat="1" applyFont="1" applyFill="1" applyBorder="1" applyAlignment="1" applyProtection="1" quotePrefix="1">
      <alignment horizontal="center"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 vertical="center" wrapText="1"/>
    </xf>
    <xf numFmtId="164" fontId="11" fillId="24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right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164" fontId="8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53" applyNumberFormat="1" applyFont="1" applyFill="1" applyBorder="1" applyAlignment="1" applyProtection="1">
      <alignment horizontal="center" wrapText="1"/>
      <protection locked="0"/>
    </xf>
    <xf numFmtId="164" fontId="8" fillId="22" borderId="10" xfId="0" applyNumberFormat="1" applyFont="1" applyFill="1" applyBorder="1" applyAlignment="1">
      <alignment vertical="center" wrapText="1"/>
    </xf>
    <xf numFmtId="0" fontId="8" fillId="22" borderId="0" xfId="0" applyFont="1" applyFill="1" applyAlignment="1">
      <alignment wrapText="1"/>
    </xf>
    <xf numFmtId="0" fontId="8" fillId="22" borderId="0" xfId="0" applyFont="1" applyFill="1" applyAlignment="1">
      <alignment horizontal="right"/>
    </xf>
    <xf numFmtId="0" fontId="11" fillId="22" borderId="0" xfId="0" applyFont="1" applyFill="1" applyBorder="1" applyAlignment="1">
      <alignment horizontal="center" vertical="center" wrapText="1"/>
    </xf>
    <xf numFmtId="0" fontId="8" fillId="22" borderId="0" xfId="0" applyFont="1" applyFill="1" applyBorder="1" applyAlignment="1">
      <alignment wrapText="1"/>
    </xf>
    <xf numFmtId="164" fontId="8" fillId="24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16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 quotePrefix="1">
      <alignment horizontal="center" vertical="center" wrapText="1"/>
    </xf>
    <xf numFmtId="164" fontId="8" fillId="0" borderId="15" xfId="0" applyNumberFormat="1" applyFont="1" applyFill="1" applyBorder="1" applyAlignment="1" quotePrefix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4" fontId="8" fillId="0" borderId="11" xfId="53" applyNumberFormat="1" applyFont="1" applyFill="1" applyBorder="1" applyAlignment="1">
      <alignment vertical="center" wrapText="1"/>
      <protection/>
    </xf>
    <xf numFmtId="164" fontId="8" fillId="0" borderId="14" xfId="53" applyNumberFormat="1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8" fillId="25" borderId="11" xfId="0" applyNumberFormat="1" applyFont="1" applyFill="1" applyBorder="1" applyAlignment="1">
      <alignment horizontal="left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25" borderId="10" xfId="0" applyNumberFormat="1" applyFont="1" applyFill="1" applyBorder="1" applyAlignment="1">
      <alignment horizontal="right" vertical="center" wrapText="1"/>
    </xf>
    <xf numFmtId="164" fontId="11" fillId="25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8" fillId="22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14" fillId="22" borderId="18" xfId="0" applyFont="1" applyFill="1" applyBorder="1" applyAlignment="1">
      <alignment/>
    </xf>
    <xf numFmtId="0" fontId="14" fillId="22" borderId="12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29">
      <selection activeCell="E61" sqref="E61"/>
    </sheetView>
  </sheetViews>
  <sheetFormatPr defaultColWidth="9.00390625" defaultRowHeight="12.75"/>
  <cols>
    <col min="1" max="1" width="61.75390625" style="20" customWidth="1"/>
    <col min="2" max="2" width="19.75390625" style="20" customWidth="1"/>
    <col min="3" max="3" width="12.75390625" style="20" customWidth="1"/>
    <col min="4" max="4" width="11.75390625" style="20" customWidth="1"/>
    <col min="5" max="5" width="9.125" style="20" customWidth="1"/>
    <col min="6" max="6" width="13.00390625" style="20" customWidth="1"/>
    <col min="7" max="16384" width="9.125" style="20" customWidth="1"/>
  </cols>
  <sheetData>
    <row r="1" ht="15.75">
      <c r="B1" s="3" t="s">
        <v>118</v>
      </c>
    </row>
    <row r="2" ht="15.75">
      <c r="B2" s="3" t="s">
        <v>117</v>
      </c>
    </row>
    <row r="3" ht="15.75">
      <c r="B3" s="3" t="s">
        <v>119</v>
      </c>
    </row>
    <row r="4" ht="15.75">
      <c r="B4" s="3" t="s">
        <v>70</v>
      </c>
    </row>
    <row r="5" ht="15.75">
      <c r="B5" s="41" t="s">
        <v>71</v>
      </c>
    </row>
    <row r="7" spans="1:2" ht="15.75" customHeight="1">
      <c r="A7" s="154"/>
      <c r="B7" s="155"/>
    </row>
    <row r="8" spans="1:2" ht="18.75" customHeight="1">
      <c r="A8" s="154" t="s">
        <v>17</v>
      </c>
      <c r="B8" s="155"/>
    </row>
    <row r="9" ht="9.75" customHeight="1"/>
    <row r="10" ht="14.25" customHeight="1">
      <c r="B10" s="41" t="s">
        <v>3</v>
      </c>
    </row>
    <row r="11" ht="14.25" customHeight="1">
      <c r="B11" s="41"/>
    </row>
    <row r="12" spans="1:2" ht="48" customHeight="1">
      <c r="A12" s="153" t="s">
        <v>72</v>
      </c>
      <c r="B12" s="153"/>
    </row>
    <row r="13" spans="1:2" ht="23.25" customHeight="1">
      <c r="A13" s="47"/>
      <c r="B13" s="47"/>
    </row>
    <row r="14" spans="1:2" ht="18" customHeight="1">
      <c r="A14" s="47"/>
      <c r="B14" s="59" t="s">
        <v>152</v>
      </c>
    </row>
    <row r="15" spans="1:2" ht="36.75" customHeight="1">
      <c r="A15" s="36" t="s">
        <v>2</v>
      </c>
      <c r="B15" s="36" t="s">
        <v>122</v>
      </c>
    </row>
    <row r="16" spans="1:6" ht="28.5" customHeight="1">
      <c r="A16" s="42" t="s">
        <v>39</v>
      </c>
      <c r="B16" s="38">
        <v>334690.7</v>
      </c>
      <c r="C16" s="21"/>
      <c r="D16" s="22"/>
      <c r="E16" s="23"/>
      <c r="F16" s="24"/>
    </row>
    <row r="17" spans="1:6" ht="25.5" customHeight="1">
      <c r="A17" s="43" t="s">
        <v>40</v>
      </c>
      <c r="B17" s="38">
        <v>102735.7</v>
      </c>
      <c r="F17" s="24"/>
    </row>
    <row r="18" spans="1:6" ht="28.5" customHeight="1">
      <c r="A18" s="42" t="s">
        <v>41</v>
      </c>
      <c r="B18" s="38">
        <v>2468.7</v>
      </c>
      <c r="F18" s="24"/>
    </row>
    <row r="19" spans="1:6" ht="28.5" customHeight="1">
      <c r="A19" s="42" t="s">
        <v>42</v>
      </c>
      <c r="B19" s="38">
        <v>14140.2</v>
      </c>
      <c r="F19" s="24"/>
    </row>
    <row r="20" spans="1:6" ht="28.5" customHeight="1">
      <c r="A20" s="42" t="s">
        <v>43</v>
      </c>
      <c r="B20" s="38">
        <v>20333.9</v>
      </c>
      <c r="F20" s="24"/>
    </row>
    <row r="21" spans="1:6" ht="28.5" customHeight="1">
      <c r="A21" s="42" t="s">
        <v>44</v>
      </c>
      <c r="B21" s="38">
        <v>8048.8</v>
      </c>
      <c r="F21" s="24"/>
    </row>
    <row r="22" spans="1:6" ht="28.5" customHeight="1">
      <c r="A22" s="42" t="s">
        <v>45</v>
      </c>
      <c r="B22" s="38">
        <v>5959.9</v>
      </c>
      <c r="F22" s="24"/>
    </row>
    <row r="23" spans="1:6" ht="28.5" customHeight="1">
      <c r="A23" s="42" t="s">
        <v>46</v>
      </c>
      <c r="B23" s="38">
        <v>4908.2</v>
      </c>
      <c r="F23" s="24"/>
    </row>
    <row r="24" spans="1:6" ht="28.5" customHeight="1">
      <c r="A24" s="42" t="s">
        <v>47</v>
      </c>
      <c r="B24" s="38">
        <v>12372.7</v>
      </c>
      <c r="F24" s="24"/>
    </row>
    <row r="25" spans="1:6" ht="28.5" customHeight="1">
      <c r="A25" s="42" t="s">
        <v>48</v>
      </c>
      <c r="B25" s="38">
        <v>12518.8</v>
      </c>
      <c r="F25" s="24"/>
    </row>
    <row r="26" spans="1:6" ht="28.5" customHeight="1">
      <c r="A26" s="42" t="s">
        <v>49</v>
      </c>
      <c r="B26" s="38">
        <v>14213.3</v>
      </c>
      <c r="F26" s="24"/>
    </row>
    <row r="27" spans="1:6" ht="28.5" customHeight="1">
      <c r="A27" s="42" t="s">
        <v>50</v>
      </c>
      <c r="B27" s="38">
        <v>22948.6</v>
      </c>
      <c r="F27" s="24"/>
    </row>
    <row r="28" spans="1:6" ht="28.5" customHeight="1">
      <c r="A28" s="43" t="s">
        <v>51</v>
      </c>
      <c r="B28" s="38">
        <v>9553.4</v>
      </c>
      <c r="F28" s="24"/>
    </row>
    <row r="29" spans="1:6" ht="28.5" customHeight="1">
      <c r="A29" s="42" t="s">
        <v>52</v>
      </c>
      <c r="B29" s="38">
        <v>9086</v>
      </c>
      <c r="F29" s="24"/>
    </row>
    <row r="30" spans="1:6" ht="28.5" customHeight="1">
      <c r="A30" s="42" t="s">
        <v>53</v>
      </c>
      <c r="B30" s="38">
        <v>11510.8</v>
      </c>
      <c r="F30" s="24"/>
    </row>
    <row r="31" spans="1:6" ht="28.5" customHeight="1">
      <c r="A31" s="42" t="s">
        <v>54</v>
      </c>
      <c r="B31" s="38">
        <v>10108.5</v>
      </c>
      <c r="F31" s="24"/>
    </row>
    <row r="32" spans="1:6" ht="28.5" customHeight="1">
      <c r="A32" s="42" t="s">
        <v>55</v>
      </c>
      <c r="B32" s="38">
        <v>6909.4</v>
      </c>
      <c r="F32" s="24"/>
    </row>
    <row r="33" spans="1:6" ht="28.5" customHeight="1">
      <c r="A33" s="43" t="s">
        <v>56</v>
      </c>
      <c r="B33" s="38">
        <v>5623.9</v>
      </c>
      <c r="F33" s="24"/>
    </row>
    <row r="34" spans="1:6" ht="28.5" customHeight="1">
      <c r="A34" s="43" t="s">
        <v>57</v>
      </c>
      <c r="B34" s="38">
        <v>8852.2</v>
      </c>
      <c r="F34" s="24"/>
    </row>
    <row r="35" spans="1:6" ht="28.5" customHeight="1">
      <c r="A35" s="43" t="s">
        <v>58</v>
      </c>
      <c r="B35" s="38">
        <v>8063.4</v>
      </c>
      <c r="F35" s="24"/>
    </row>
    <row r="36" spans="1:6" s="26" customFormat="1" ht="28.5" customHeight="1">
      <c r="A36" s="50" t="s">
        <v>0</v>
      </c>
      <c r="B36" s="39">
        <f>SUM(B16:B35)</f>
        <v>625047.1000000002</v>
      </c>
      <c r="C36" s="25"/>
      <c r="F36" s="24"/>
    </row>
    <row r="37" ht="11.25" customHeight="1">
      <c r="B37" s="27"/>
    </row>
    <row r="38" ht="14.25" customHeight="1">
      <c r="B38" s="25"/>
    </row>
    <row r="39" spans="1:5" ht="26.25" customHeight="1">
      <c r="A39" s="82"/>
      <c r="B39" s="81"/>
      <c r="C39" s="28"/>
      <c r="D39" s="28"/>
      <c r="E39" s="23"/>
    </row>
    <row r="40" spans="1:3" ht="12.75">
      <c r="A40" s="97" t="s">
        <v>130</v>
      </c>
      <c r="B40" s="98">
        <f>B41+B42+B43+B44</f>
        <v>4689622.6</v>
      </c>
      <c r="C40" s="30"/>
    </row>
    <row r="41" spans="1:3" ht="12.75">
      <c r="A41" s="99" t="s">
        <v>133</v>
      </c>
      <c r="B41" s="100">
        <f>B36+'таб 2 Дотации МР (ГО)'!B8</f>
        <v>1677931.4</v>
      </c>
      <c r="C41" s="30"/>
    </row>
    <row r="42" spans="1:2" ht="12.75">
      <c r="A42" s="99" t="s">
        <v>131</v>
      </c>
      <c r="B42" s="101">
        <f>'Субвенции таб 3 (безнадз)'!B8+'таб 4 (опека)'!B8+'таб. 5 (комп. части род пл)'!B9+'таб 6 (адм правонар)'!B27+'таб 7 (Ветеран труда)'!B9+'таб 8 (воспитыв. ребенка)'!F9+'таб. 9 (гор. питание)'!D17+'таб. 10 (соц. под. спец)'!B28+'таб. 11 (абон. плата)'!F23+'таб. 12 (торгов)'!B9+'таб. 13 (дрова)'!B8+'таб 13.1 (кап. ремонт пенсион)'!D26+'таб. 13.2 (памятники)'!D23</f>
        <v>211687.9</v>
      </c>
    </row>
    <row r="43" spans="1:2" ht="12.75">
      <c r="A43" s="99" t="s">
        <v>132</v>
      </c>
      <c r="B43" s="101">
        <f>'Таб 14 Субсидии'!AU39+'таб 14.1 Субсидии (культура )'!D11+'таб 14.2 Субсидии (сод-е жил.ф)'!F14+'таб. 14.3 Субсидии (благ-во)'!D25+'таб 15 Субсидии (бани)'!G26</f>
        <v>2783036.6999999997</v>
      </c>
    </row>
    <row r="44" spans="1:2" ht="12.75">
      <c r="A44" s="99" t="s">
        <v>134</v>
      </c>
      <c r="B44" s="101">
        <f>'Таб 16 Иные'!W15</f>
        <v>16966.6</v>
      </c>
    </row>
    <row r="45" spans="1:2" ht="12.75">
      <c r="A45" s="102"/>
      <c r="B45" s="102"/>
    </row>
    <row r="46" spans="1:2" ht="12.75">
      <c r="A46" s="102"/>
      <c r="B46" s="102"/>
    </row>
    <row r="47" spans="1:2" ht="12.75">
      <c r="A47" s="102" t="s">
        <v>141</v>
      </c>
      <c r="B47" s="103">
        <f>B16+'таб 2 Дотации МР (ГО)'!B7+'Субвенции таб 3 (безнадз)'!B7+'таб. 5 (комп. части род пл)'!B8+'таб 6 (адм правонар)'!B7+'таб 7 (Ветеран труда)'!B8+'таб 8 (воспитыв. ребенка)'!F8+'таб. 9 (гор. питание)'!D7+'таб. 12 (торгов)'!B8+'таб 13.1 (кап. ремонт пенсион)'!D7+'Таб 14 Субсидии'!AS39+'таб 14.1 Субсидии (культура )'!D8+'таб 15 Субсидии (бани)'!G8+'Таб 16 Иные'!U15+'таб. 13.2 (памятники)'!D7</f>
        <v>2163847.7</v>
      </c>
    </row>
    <row r="48" spans="1:2" ht="12.75">
      <c r="A48" s="102" t="s">
        <v>142</v>
      </c>
      <c r="B48" s="103">
        <f>'таб 2 Дотации МР (ГО)'!B6+'Субвенции таб 3 (безнадз)'!B6+'таб 4 (опека)'!B7+'таб. 5 (комп. части род пл)'!B7+'таб 7 (Ветеран труда)'!B7+'таб 8 (воспитыв. ребенка)'!F7+'таб. 10 (соц. под. спец)'!B7+'таб. 12 (торгов)'!B7+'таб. 13 (дрова)'!B7+'Таб 14 Субсидии'!AR39+'таб 14.1 Субсидии (культура )'!D7+'Таб 16 Иные'!T15</f>
        <v>1990369.0999999996</v>
      </c>
    </row>
    <row r="49" spans="1:2" ht="12.75">
      <c r="A49" s="102" t="s">
        <v>143</v>
      </c>
      <c r="B49" s="103">
        <f>B52-B47-B48-B50</f>
        <v>528310.7999999998</v>
      </c>
    </row>
    <row r="50" spans="1:2" ht="12.75">
      <c r="A50" s="102" t="s">
        <v>144</v>
      </c>
      <c r="B50" s="104">
        <f>'таб. 10 (соц. под. спец)'!B27+'таб. 11 (абон. плата)'!F22+'таб 13.1 (кап. ремонт пенсион)'!D25+'Таб 16 Иные'!V15</f>
        <v>7095</v>
      </c>
    </row>
    <row r="51" spans="1:2" ht="12.75">
      <c r="A51" s="102"/>
      <c r="B51" s="102"/>
    </row>
    <row r="52" spans="1:2" ht="12.75">
      <c r="A52" s="105" t="s">
        <v>145</v>
      </c>
      <c r="B52" s="106">
        <f>B40</f>
        <v>4689622.6</v>
      </c>
    </row>
    <row r="53" spans="1:2" ht="12.75">
      <c r="A53" s="29"/>
      <c r="B53" s="29"/>
    </row>
    <row r="54" spans="1:2" ht="12.75">
      <c r="A54" s="29"/>
      <c r="B54" s="29"/>
    </row>
    <row r="55" spans="1:2" ht="12.75">
      <c r="A55" s="29"/>
      <c r="B55" s="29"/>
    </row>
    <row r="56" spans="1:2" ht="12.75">
      <c r="A56" s="29"/>
      <c r="B56" s="29"/>
    </row>
    <row r="57" spans="1:2" ht="12.75">
      <c r="A57" s="29"/>
      <c r="B57" s="29"/>
    </row>
    <row r="58" spans="1:2" ht="12.75">
      <c r="A58" s="29"/>
      <c r="B58" s="29"/>
    </row>
    <row r="59" spans="1:2" ht="12.75">
      <c r="A59" s="29"/>
      <c r="B59" s="29"/>
    </row>
    <row r="60" spans="1:2" ht="12.75">
      <c r="A60" s="29"/>
      <c r="B60" s="29"/>
    </row>
    <row r="61" spans="1:2" ht="12.75">
      <c r="A61" s="29"/>
      <c r="B61" s="29"/>
    </row>
    <row r="62" spans="1:2" ht="12.75">
      <c r="A62" s="29"/>
      <c r="B62" s="29"/>
    </row>
    <row r="63" spans="1:2" ht="12.75">
      <c r="A63" s="29"/>
      <c r="B63" s="29"/>
    </row>
    <row r="64" spans="1:2" ht="12.75">
      <c r="A64" s="29"/>
      <c r="B64" s="29"/>
    </row>
    <row r="65" spans="1:2" ht="12.75">
      <c r="A65" s="29"/>
      <c r="B65" s="29"/>
    </row>
    <row r="66" spans="1:2" ht="12.75">
      <c r="A66" s="29"/>
      <c r="B66" s="29"/>
    </row>
    <row r="67" spans="1:2" ht="12.75">
      <c r="A67" s="29"/>
      <c r="B67" s="29"/>
    </row>
    <row r="68" spans="1:2" ht="12.75">
      <c r="A68" s="29"/>
      <c r="B68" s="29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  <row r="73" spans="1:2" ht="12.75">
      <c r="A73" s="29"/>
      <c r="B73" s="29"/>
    </row>
    <row r="74" spans="1:2" ht="12.75">
      <c r="A74" s="29"/>
      <c r="B74" s="29"/>
    </row>
    <row r="75" spans="1:2" ht="12.75">
      <c r="A75" s="29"/>
      <c r="B75" s="29"/>
    </row>
    <row r="76" spans="1:2" ht="12.75">
      <c r="A76" s="29"/>
      <c r="B76" s="29"/>
    </row>
    <row r="77" spans="1:2" ht="12.75">
      <c r="A77" s="29"/>
      <c r="B77" s="29"/>
    </row>
    <row r="78" spans="1:2" ht="12.75">
      <c r="A78" s="29"/>
      <c r="B78" s="29"/>
    </row>
    <row r="79" spans="1:2" ht="12.75">
      <c r="A79" s="29"/>
      <c r="B79" s="29"/>
    </row>
    <row r="80" spans="1:2" ht="12.75">
      <c r="A80" s="29"/>
      <c r="B80" s="29"/>
    </row>
    <row r="81" spans="1:2" ht="12.75">
      <c r="A81" s="29"/>
      <c r="B81" s="29"/>
    </row>
    <row r="82" spans="1:2" ht="12.75">
      <c r="A82" s="29"/>
      <c r="B82" s="29"/>
    </row>
    <row r="83" spans="1:2" ht="12.75">
      <c r="A83" s="29"/>
      <c r="B83" s="29"/>
    </row>
    <row r="84" spans="1:2" ht="12.75">
      <c r="A84" s="29"/>
      <c r="B84" s="29"/>
    </row>
    <row r="85" spans="1:2" ht="12.75">
      <c r="A85" s="29"/>
      <c r="B85" s="29"/>
    </row>
    <row r="86" spans="1:2" ht="12.75">
      <c r="A86" s="29"/>
      <c r="B86" s="29"/>
    </row>
    <row r="87" spans="1:2" ht="12.75">
      <c r="A87" s="29"/>
      <c r="B87" s="29"/>
    </row>
    <row r="88" spans="1:2" ht="12.75">
      <c r="A88" s="29"/>
      <c r="B88" s="29"/>
    </row>
    <row r="89" spans="1:2" ht="12.75">
      <c r="A89" s="29"/>
      <c r="B89" s="29"/>
    </row>
    <row r="90" spans="1:2" ht="12.75">
      <c r="A90" s="29"/>
      <c r="B90" s="29"/>
    </row>
    <row r="91" spans="1:2" ht="12.75">
      <c r="A91" s="29"/>
      <c r="B91" s="29"/>
    </row>
    <row r="92" spans="1:2" ht="12.75">
      <c r="A92" s="29"/>
      <c r="B92" s="29"/>
    </row>
    <row r="93" spans="1:2" ht="12.75">
      <c r="A93" s="29"/>
      <c r="B93" s="29"/>
    </row>
    <row r="94" spans="1:2" ht="12.75">
      <c r="A94" s="29"/>
      <c r="B94" s="29"/>
    </row>
    <row r="95" spans="1:2" ht="12.75">
      <c r="A95" s="29"/>
      <c r="B95" s="29"/>
    </row>
    <row r="96" spans="1:2" ht="12.75">
      <c r="A96" s="29"/>
      <c r="B96" s="29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  <row r="146" spans="1:2" ht="12.75">
      <c r="A146" s="29"/>
      <c r="B146" s="29"/>
    </row>
    <row r="147" spans="1:2" ht="12.75">
      <c r="A147" s="29"/>
      <c r="B147" s="29"/>
    </row>
    <row r="148" spans="1:2" ht="12.75">
      <c r="A148" s="29"/>
      <c r="B148" s="29"/>
    </row>
    <row r="149" spans="1:2" ht="12.75">
      <c r="A149" s="29"/>
      <c r="B149" s="29"/>
    </row>
    <row r="150" spans="1:2" ht="12.75">
      <c r="A150" s="29"/>
      <c r="B150" s="29"/>
    </row>
    <row r="151" spans="1:2" ht="12.75">
      <c r="A151" s="29"/>
      <c r="B151" s="29"/>
    </row>
    <row r="152" spans="1:2" ht="12.75">
      <c r="A152" s="29"/>
      <c r="B152" s="29"/>
    </row>
    <row r="153" spans="1:2" ht="12.75">
      <c r="A153" s="29"/>
      <c r="B153" s="29"/>
    </row>
    <row r="154" spans="1:2" ht="12.75">
      <c r="A154" s="29"/>
      <c r="B154" s="29"/>
    </row>
    <row r="155" spans="1:2" ht="12.75">
      <c r="A155" s="29"/>
      <c r="B155" s="29"/>
    </row>
    <row r="156" spans="1:2" ht="12.75">
      <c r="A156" s="29"/>
      <c r="B156" s="29"/>
    </row>
    <row r="157" spans="1:2" ht="12.75">
      <c r="A157" s="29"/>
      <c r="B157" s="29"/>
    </row>
    <row r="158" spans="1:2" ht="12.75">
      <c r="A158" s="29"/>
      <c r="B158" s="29"/>
    </row>
    <row r="159" spans="1:2" ht="12.75">
      <c r="A159" s="29"/>
      <c r="B159" s="29"/>
    </row>
    <row r="160" spans="1:2" ht="12.75">
      <c r="A160" s="29"/>
      <c r="B160" s="29"/>
    </row>
    <row r="161" spans="1:2" ht="12.75">
      <c r="A161" s="29"/>
      <c r="B161" s="29"/>
    </row>
    <row r="162" spans="1:2" ht="12.75">
      <c r="A162" s="29"/>
      <c r="B162" s="29"/>
    </row>
    <row r="163" spans="1:2" ht="12.75">
      <c r="A163" s="29"/>
      <c r="B163" s="29"/>
    </row>
    <row r="164" spans="1:2" ht="12.75">
      <c r="A164" s="29"/>
      <c r="B164" s="29"/>
    </row>
    <row r="165" spans="1:2" ht="12.75">
      <c r="A165" s="29"/>
      <c r="B165" s="29"/>
    </row>
    <row r="166" spans="1:2" ht="12.75">
      <c r="A166" s="29"/>
      <c r="B166" s="29"/>
    </row>
    <row r="167" spans="1:2" ht="12.75">
      <c r="A167" s="29"/>
      <c r="B167" s="29"/>
    </row>
    <row r="168" spans="1:2" ht="12.75">
      <c r="A168" s="29"/>
      <c r="B168" s="29"/>
    </row>
    <row r="169" spans="1:2" ht="12.75">
      <c r="A169" s="29"/>
      <c r="B169" s="29"/>
    </row>
    <row r="170" spans="1:2" ht="12.75">
      <c r="A170" s="29"/>
      <c r="B170" s="29"/>
    </row>
    <row r="171" spans="1:2" ht="12.75">
      <c r="A171" s="29"/>
      <c r="B171" s="29"/>
    </row>
    <row r="172" spans="1:2" ht="12.75">
      <c r="A172" s="29"/>
      <c r="B172" s="29"/>
    </row>
    <row r="173" spans="1:2" ht="12.75">
      <c r="A173" s="29"/>
      <c r="B173" s="29"/>
    </row>
    <row r="174" spans="1:2" ht="12.75">
      <c r="A174" s="29"/>
      <c r="B174" s="29"/>
    </row>
    <row r="175" spans="1:2" ht="12.75">
      <c r="A175" s="29"/>
      <c r="B175" s="29"/>
    </row>
    <row r="176" spans="1:2" ht="12.75">
      <c r="A176" s="29"/>
      <c r="B176" s="29"/>
    </row>
    <row r="177" spans="1:2" ht="12.75">
      <c r="A177" s="29"/>
      <c r="B177" s="29"/>
    </row>
    <row r="178" spans="1:2" ht="12.75">
      <c r="A178" s="29"/>
      <c r="B178" s="29"/>
    </row>
    <row r="179" spans="1:2" ht="12.75">
      <c r="A179" s="29"/>
      <c r="B179" s="29"/>
    </row>
    <row r="180" spans="1:2" ht="12.75">
      <c r="A180" s="29"/>
      <c r="B180" s="29"/>
    </row>
    <row r="181" spans="1:2" ht="12.75">
      <c r="A181" s="29"/>
      <c r="B181" s="29"/>
    </row>
    <row r="182" spans="1:2" ht="12.75">
      <c r="A182" s="29"/>
      <c r="B182" s="29"/>
    </row>
    <row r="183" spans="1:2" ht="12.75">
      <c r="A183" s="29"/>
      <c r="B183" s="29"/>
    </row>
    <row r="184" spans="1:2" ht="12.75">
      <c r="A184" s="29"/>
      <c r="B184" s="29"/>
    </row>
    <row r="185" spans="1:2" ht="12.75">
      <c r="A185" s="29"/>
      <c r="B185" s="29"/>
    </row>
    <row r="186" spans="1:2" ht="12.75">
      <c r="A186" s="29"/>
      <c r="B186" s="29"/>
    </row>
    <row r="187" spans="1:2" ht="12.75">
      <c r="A187" s="29"/>
      <c r="B187" s="29"/>
    </row>
    <row r="188" spans="1:2" ht="12.75">
      <c r="A188" s="29"/>
      <c r="B188" s="29"/>
    </row>
    <row r="189" spans="1:2" ht="12.75">
      <c r="A189" s="29"/>
      <c r="B189" s="29"/>
    </row>
    <row r="190" spans="1:2" ht="12.75">
      <c r="A190" s="29"/>
      <c r="B190" s="29"/>
    </row>
    <row r="191" spans="1:2" ht="12.75">
      <c r="A191" s="29"/>
      <c r="B191" s="29"/>
    </row>
    <row r="192" spans="1:2" ht="12.75">
      <c r="A192" s="29"/>
      <c r="B192" s="29"/>
    </row>
    <row r="193" spans="1:2" ht="12.75">
      <c r="A193" s="29"/>
      <c r="B193" s="29"/>
    </row>
    <row r="194" spans="1:2" ht="12.75">
      <c r="A194" s="29"/>
      <c r="B194" s="29"/>
    </row>
    <row r="195" spans="1:2" ht="12.75">
      <c r="A195" s="29"/>
      <c r="B195" s="29"/>
    </row>
    <row r="196" spans="1:2" ht="12.75">
      <c r="A196" s="29"/>
      <c r="B196" s="29"/>
    </row>
    <row r="197" spans="1:2" ht="12.75">
      <c r="A197" s="29"/>
      <c r="B197" s="29"/>
    </row>
    <row r="198" spans="1:2" ht="12.75">
      <c r="A198" s="29"/>
      <c r="B198" s="29"/>
    </row>
    <row r="199" spans="1:2" ht="12.75">
      <c r="A199" s="29"/>
      <c r="B199" s="29"/>
    </row>
    <row r="200" spans="1:2" ht="12.75">
      <c r="A200" s="29"/>
      <c r="B200" s="29"/>
    </row>
    <row r="201" spans="1:2" ht="12.75">
      <c r="A201" s="29"/>
      <c r="B201" s="29"/>
    </row>
    <row r="202" spans="1:2" ht="12.75">
      <c r="A202" s="29"/>
      <c r="B202" s="29"/>
    </row>
    <row r="203" spans="1:2" ht="12.75">
      <c r="A203" s="29"/>
      <c r="B203" s="29"/>
    </row>
    <row r="204" spans="1:2" ht="12.75">
      <c r="A204" s="29"/>
      <c r="B204" s="29"/>
    </row>
    <row r="205" spans="1:2" ht="12.75">
      <c r="A205" s="29"/>
      <c r="B205" s="29"/>
    </row>
    <row r="206" spans="1:2" ht="12.75">
      <c r="A206" s="29"/>
      <c r="B206" s="29"/>
    </row>
    <row r="207" spans="1:2" ht="12.75">
      <c r="A207" s="29"/>
      <c r="B207" s="29"/>
    </row>
    <row r="208" spans="1:2" ht="12.75">
      <c r="A208" s="29"/>
      <c r="B208" s="29"/>
    </row>
    <row r="209" spans="1:2" ht="12.75">
      <c r="A209" s="29"/>
      <c r="B209" s="29"/>
    </row>
    <row r="210" spans="1:2" ht="12.75">
      <c r="A210" s="29"/>
      <c r="B210" s="29"/>
    </row>
    <row r="211" spans="1:2" ht="12.75">
      <c r="A211" s="29"/>
      <c r="B211" s="29"/>
    </row>
    <row r="212" spans="1:2" ht="12.75">
      <c r="A212" s="29"/>
      <c r="B212" s="29"/>
    </row>
    <row r="213" spans="1:2" ht="12.75">
      <c r="A213" s="29"/>
      <c r="B213" s="29"/>
    </row>
    <row r="214" spans="1:2" ht="12.75">
      <c r="A214" s="29"/>
      <c r="B214" s="29"/>
    </row>
    <row r="215" spans="1:2" ht="12.75">
      <c r="A215" s="29"/>
      <c r="B215" s="29"/>
    </row>
    <row r="216" spans="1:2" ht="12.75">
      <c r="A216" s="29"/>
      <c r="B216" s="29"/>
    </row>
    <row r="217" spans="1:2" ht="12.75">
      <c r="A217" s="29"/>
      <c r="B217" s="29"/>
    </row>
    <row r="218" spans="1:2" ht="12.75">
      <c r="A218" s="29"/>
      <c r="B218" s="29"/>
    </row>
    <row r="219" spans="1:2" ht="12.75">
      <c r="A219" s="29"/>
      <c r="B219" s="29"/>
    </row>
    <row r="220" spans="1:2" ht="12.75">
      <c r="A220" s="29"/>
      <c r="B220" s="29"/>
    </row>
    <row r="221" spans="1:2" ht="12.75">
      <c r="A221" s="29"/>
      <c r="B221" s="29"/>
    </row>
    <row r="222" spans="1:2" ht="12.75">
      <c r="A222" s="29"/>
      <c r="B222" s="29"/>
    </row>
    <row r="223" spans="1:2" ht="12.75">
      <c r="A223" s="29"/>
      <c r="B223" s="29"/>
    </row>
    <row r="224" spans="1:2" ht="12.75">
      <c r="A224" s="29"/>
      <c r="B224" s="29"/>
    </row>
    <row r="225" spans="1:2" ht="12.75">
      <c r="A225" s="29"/>
      <c r="B225" s="29"/>
    </row>
    <row r="226" spans="1:2" ht="12.75">
      <c r="A226" s="29"/>
      <c r="B226" s="29"/>
    </row>
    <row r="227" spans="1:2" ht="12.75">
      <c r="A227" s="29"/>
      <c r="B227" s="29"/>
    </row>
    <row r="228" spans="1:2" ht="12.75">
      <c r="A228" s="29"/>
      <c r="B228" s="29"/>
    </row>
    <row r="229" spans="1:2" ht="12.75">
      <c r="A229" s="29"/>
      <c r="B229" s="29"/>
    </row>
    <row r="230" spans="1:2" ht="12.75">
      <c r="A230" s="29"/>
      <c r="B230" s="29"/>
    </row>
    <row r="231" spans="1:2" ht="12.75">
      <c r="A231" s="29"/>
      <c r="B231" s="29"/>
    </row>
    <row r="232" spans="1:2" ht="12.75">
      <c r="A232" s="29"/>
      <c r="B232" s="29"/>
    </row>
    <row r="233" spans="1:2" ht="12.75">
      <c r="A233" s="29"/>
      <c r="B233" s="29"/>
    </row>
    <row r="234" spans="1:2" ht="12.75">
      <c r="A234" s="29"/>
      <c r="B234" s="29"/>
    </row>
    <row r="235" spans="1:2" ht="12.75">
      <c r="A235" s="29"/>
      <c r="B235" s="29"/>
    </row>
    <row r="236" spans="1:2" ht="12.75">
      <c r="A236" s="29"/>
      <c r="B236" s="29"/>
    </row>
    <row r="237" spans="1:2" ht="12.75">
      <c r="A237" s="29"/>
      <c r="B237" s="29"/>
    </row>
    <row r="238" spans="1:2" ht="12.75">
      <c r="A238" s="29"/>
      <c r="B238" s="29"/>
    </row>
    <row r="239" spans="1:2" ht="12.75">
      <c r="A239" s="29"/>
      <c r="B239" s="29"/>
    </row>
    <row r="240" spans="1:2" ht="12.75">
      <c r="A240" s="29"/>
      <c r="B240" s="29"/>
    </row>
    <row r="241" spans="1:2" ht="12.75">
      <c r="A241" s="29"/>
      <c r="B241" s="29"/>
    </row>
    <row r="242" spans="1:2" ht="12.75">
      <c r="A242" s="29"/>
      <c r="B242" s="29"/>
    </row>
    <row r="243" spans="1:2" ht="12.75">
      <c r="A243" s="29"/>
      <c r="B243" s="29"/>
    </row>
    <row r="244" spans="1:2" ht="12.75">
      <c r="A244" s="29"/>
      <c r="B244" s="29"/>
    </row>
    <row r="245" spans="1:2" ht="12.75">
      <c r="A245" s="29"/>
      <c r="B245" s="29"/>
    </row>
    <row r="246" spans="1:2" ht="12.75">
      <c r="A246" s="29"/>
      <c r="B246" s="29"/>
    </row>
    <row r="247" spans="1:2" ht="12.75">
      <c r="A247" s="29"/>
      <c r="B247" s="29"/>
    </row>
    <row r="248" spans="1:2" ht="12.75">
      <c r="A248" s="29"/>
      <c r="B248" s="29"/>
    </row>
    <row r="249" spans="1:2" ht="12.75">
      <c r="A249" s="29"/>
      <c r="B249" s="29"/>
    </row>
    <row r="250" spans="1:2" ht="12.75">
      <c r="A250" s="29"/>
      <c r="B250" s="29"/>
    </row>
    <row r="251" spans="1:2" ht="12.75">
      <c r="A251" s="29"/>
      <c r="B251" s="29"/>
    </row>
    <row r="252" spans="1:2" ht="12.75">
      <c r="A252" s="29"/>
      <c r="B252" s="29"/>
    </row>
    <row r="253" spans="1:2" ht="12.75">
      <c r="A253" s="29"/>
      <c r="B253" s="29"/>
    </row>
    <row r="254" spans="1:2" ht="12.75">
      <c r="A254" s="29"/>
      <c r="B254" s="29"/>
    </row>
    <row r="255" spans="1:2" ht="12.75">
      <c r="A255" s="29"/>
      <c r="B255" s="29"/>
    </row>
    <row r="256" spans="1:2" ht="12.75">
      <c r="A256" s="29"/>
      <c r="B256" s="29"/>
    </row>
    <row r="257" spans="1:2" ht="12.75">
      <c r="A257" s="29"/>
      <c r="B257" s="29"/>
    </row>
    <row r="258" spans="1:2" ht="12.75">
      <c r="A258" s="29"/>
      <c r="B258" s="29"/>
    </row>
    <row r="259" spans="1:2" ht="12.75">
      <c r="A259" s="29"/>
      <c r="B259" s="29"/>
    </row>
    <row r="260" spans="1:2" ht="12.75">
      <c r="A260" s="29"/>
      <c r="B260" s="29"/>
    </row>
    <row r="261" spans="1:2" ht="12.75">
      <c r="A261" s="29"/>
      <c r="B261" s="29"/>
    </row>
    <row r="262" spans="1:2" ht="12.75">
      <c r="A262" s="29"/>
      <c r="B262" s="29"/>
    </row>
    <row r="263" spans="1:2" ht="12.75">
      <c r="A263" s="29"/>
      <c r="B263" s="29"/>
    </row>
    <row r="264" spans="1:2" ht="12.75">
      <c r="A264" s="29"/>
      <c r="B264" s="29"/>
    </row>
    <row r="265" spans="1:2" ht="12.75">
      <c r="A265" s="29"/>
      <c r="B265" s="29"/>
    </row>
    <row r="266" spans="1:2" ht="12.75">
      <c r="A266" s="29"/>
      <c r="B266" s="29"/>
    </row>
    <row r="267" spans="1:2" ht="12.75">
      <c r="A267" s="29"/>
      <c r="B267" s="29"/>
    </row>
    <row r="268" spans="1:2" ht="12.75">
      <c r="A268" s="29"/>
      <c r="B268" s="29"/>
    </row>
    <row r="269" spans="1:2" ht="12.75">
      <c r="A269" s="29"/>
      <c r="B269" s="29"/>
    </row>
    <row r="270" spans="1:2" ht="12.75">
      <c r="A270" s="29"/>
      <c r="B270" s="29"/>
    </row>
    <row r="271" spans="1:2" ht="12.75">
      <c r="A271" s="29"/>
      <c r="B271" s="29"/>
    </row>
    <row r="272" spans="1:2" ht="12.75">
      <c r="A272" s="29"/>
      <c r="B272" s="29"/>
    </row>
    <row r="273" spans="1:2" ht="12.75">
      <c r="A273" s="29"/>
      <c r="B273" s="29"/>
    </row>
    <row r="274" spans="1:2" ht="12.75">
      <c r="A274" s="29"/>
      <c r="B274" s="29"/>
    </row>
    <row r="275" spans="1:2" ht="12.75">
      <c r="A275" s="29"/>
      <c r="B275" s="29"/>
    </row>
    <row r="276" spans="1:2" ht="12.75">
      <c r="A276" s="29"/>
      <c r="B276" s="29"/>
    </row>
    <row r="277" spans="1:2" ht="12.75">
      <c r="A277" s="29"/>
      <c r="B277" s="29"/>
    </row>
    <row r="278" spans="1:2" ht="12.75">
      <c r="A278" s="29"/>
      <c r="B278" s="29"/>
    </row>
    <row r="279" spans="1:2" ht="12.75">
      <c r="A279" s="29"/>
      <c r="B279" s="29"/>
    </row>
    <row r="280" spans="1:2" ht="12.75">
      <c r="A280" s="29"/>
      <c r="B280" s="29"/>
    </row>
    <row r="281" spans="1:2" ht="12.75">
      <c r="A281" s="29"/>
      <c r="B281" s="29"/>
    </row>
    <row r="282" spans="1:2" ht="12.75">
      <c r="A282" s="29"/>
      <c r="B282" s="29"/>
    </row>
    <row r="283" spans="1:2" ht="12.75">
      <c r="A283" s="29"/>
      <c r="B283" s="29"/>
    </row>
    <row r="284" spans="1:2" ht="12.75">
      <c r="A284" s="29"/>
      <c r="B284" s="29"/>
    </row>
    <row r="285" spans="1:2" ht="12.75">
      <c r="A285" s="29"/>
      <c r="B285" s="29"/>
    </row>
    <row r="286" spans="1:2" ht="12.75">
      <c r="A286" s="29"/>
      <c r="B286" s="29"/>
    </row>
    <row r="287" spans="1:2" ht="12.75">
      <c r="A287" s="29"/>
      <c r="B287" s="29"/>
    </row>
    <row r="288" spans="1:2" ht="12.75">
      <c r="A288" s="29"/>
      <c r="B288" s="29"/>
    </row>
    <row r="289" spans="1:2" ht="12.75">
      <c r="A289" s="29"/>
      <c r="B289" s="29"/>
    </row>
    <row r="290" spans="1:2" ht="12.75">
      <c r="A290" s="29"/>
      <c r="B290" s="29"/>
    </row>
    <row r="291" spans="1:2" ht="12.75">
      <c r="A291" s="29"/>
      <c r="B291" s="29"/>
    </row>
    <row r="292" spans="1:2" ht="12.75">
      <c r="A292" s="29"/>
      <c r="B292" s="29"/>
    </row>
    <row r="293" spans="1:2" ht="12.75">
      <c r="A293" s="29"/>
      <c r="B293" s="29"/>
    </row>
  </sheetData>
  <sheetProtection/>
  <mergeCells count="3">
    <mergeCell ref="A12:B12"/>
    <mergeCell ref="A7:B7"/>
    <mergeCell ref="A8:B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1.625" style="1" customWidth="1"/>
    <col min="2" max="2" width="18.75390625" style="1" customWidth="1"/>
  </cols>
  <sheetData>
    <row r="1" spans="1:2" ht="15.75">
      <c r="A1"/>
      <c r="B1" s="2" t="s">
        <v>102</v>
      </c>
    </row>
    <row r="2" spans="1:2" ht="15.75">
      <c r="A2"/>
      <c r="B2" s="2"/>
    </row>
    <row r="3" spans="1:2" ht="97.5" customHeight="1">
      <c r="A3" s="157" t="s">
        <v>115</v>
      </c>
      <c r="B3" s="158"/>
    </row>
    <row r="4" spans="1:2" ht="32.25" customHeight="1">
      <c r="A4" s="57"/>
      <c r="B4" s="58"/>
    </row>
    <row r="5" spans="1:2" ht="15.75" customHeight="1">
      <c r="A5" s="53"/>
      <c r="B5" s="59" t="s">
        <v>152</v>
      </c>
    </row>
    <row r="6" spans="1:2" ht="15">
      <c r="A6" s="33" t="s">
        <v>2</v>
      </c>
      <c r="B6" s="36" t="s">
        <v>122</v>
      </c>
    </row>
    <row r="7" spans="1:2" ht="25.5" customHeight="1">
      <c r="A7" s="31" t="s">
        <v>59</v>
      </c>
      <c r="B7" s="34">
        <v>14498.1</v>
      </c>
    </row>
    <row r="8" spans="1:2" ht="25.5" customHeight="1">
      <c r="A8" s="31" t="s">
        <v>41</v>
      </c>
      <c r="B8" s="34">
        <v>85.5</v>
      </c>
    </row>
    <row r="9" spans="1:2" ht="25.5" customHeight="1">
      <c r="A9" s="31" t="s">
        <v>42</v>
      </c>
      <c r="B9" s="34">
        <v>419.7</v>
      </c>
    </row>
    <row r="10" spans="1:2" ht="25.5" customHeight="1">
      <c r="A10" s="31" t="s">
        <v>43</v>
      </c>
      <c r="B10" s="34">
        <v>505.7</v>
      </c>
    </row>
    <row r="11" spans="1:2" ht="25.5" customHeight="1">
      <c r="A11" s="31" t="s">
        <v>60</v>
      </c>
      <c r="B11" s="34">
        <v>100</v>
      </c>
    </row>
    <row r="12" spans="1:2" ht="25.5" customHeight="1">
      <c r="A12" s="31" t="s">
        <v>45</v>
      </c>
      <c r="B12" s="34">
        <v>107.7</v>
      </c>
    </row>
    <row r="13" spans="1:2" s="60" customFormat="1" ht="25.5" customHeight="1">
      <c r="A13" s="31" t="s">
        <v>46</v>
      </c>
      <c r="B13" s="34">
        <v>227.1</v>
      </c>
    </row>
    <row r="14" spans="1:2" ht="25.5" customHeight="1">
      <c r="A14" s="31" t="s">
        <v>47</v>
      </c>
      <c r="B14" s="34">
        <v>363</v>
      </c>
    </row>
    <row r="15" spans="1:2" ht="25.5" customHeight="1">
      <c r="A15" s="31" t="s">
        <v>48</v>
      </c>
      <c r="B15" s="34">
        <v>145.7</v>
      </c>
    </row>
    <row r="16" spans="1:2" ht="27.75" customHeight="1">
      <c r="A16" s="31" t="s">
        <v>49</v>
      </c>
      <c r="B16" s="34">
        <v>427</v>
      </c>
    </row>
    <row r="17" spans="1:2" ht="31.5" customHeight="1">
      <c r="A17" s="31" t="s">
        <v>61</v>
      </c>
      <c r="B17" s="34">
        <v>114.5</v>
      </c>
    </row>
    <row r="18" spans="1:2" ht="25.5" customHeight="1">
      <c r="A18" s="31" t="s">
        <v>62</v>
      </c>
      <c r="B18" s="34">
        <v>369.8</v>
      </c>
    </row>
    <row r="19" spans="1:2" ht="25.5" customHeight="1">
      <c r="A19" s="31" t="s">
        <v>63</v>
      </c>
      <c r="B19" s="34">
        <v>463.4</v>
      </c>
    </row>
    <row r="20" spans="1:2" ht="25.5" customHeight="1">
      <c r="A20" s="31" t="s">
        <v>53</v>
      </c>
      <c r="B20" s="34">
        <v>189.2</v>
      </c>
    </row>
    <row r="21" spans="1:2" ht="25.5" customHeight="1">
      <c r="A21" s="31" t="s">
        <v>64</v>
      </c>
      <c r="B21" s="34">
        <v>148.8</v>
      </c>
    </row>
    <row r="22" spans="1:2" ht="25.5" customHeight="1">
      <c r="A22" s="31" t="s">
        <v>65</v>
      </c>
      <c r="B22" s="34">
        <v>108.5</v>
      </c>
    </row>
    <row r="23" spans="1:2" ht="25.5" customHeight="1">
      <c r="A23" s="31" t="s">
        <v>56</v>
      </c>
      <c r="B23" s="34">
        <v>83</v>
      </c>
    </row>
    <row r="24" spans="1:2" ht="25.5" customHeight="1">
      <c r="A24" s="31" t="s">
        <v>66</v>
      </c>
      <c r="B24" s="34">
        <v>113.7</v>
      </c>
    </row>
    <row r="25" spans="1:2" ht="25.5" customHeight="1">
      <c r="A25" s="31" t="s">
        <v>58</v>
      </c>
      <c r="B25" s="34">
        <v>56.9</v>
      </c>
    </row>
    <row r="26" spans="1:2" ht="25.5" customHeight="1">
      <c r="A26" s="32" t="s">
        <v>22</v>
      </c>
      <c r="B26" s="9">
        <f>SUM(B7:B25)</f>
        <v>18527.300000000007</v>
      </c>
    </row>
    <row r="27" spans="1:2" ht="25.5" customHeight="1">
      <c r="A27" s="8" t="s">
        <v>38</v>
      </c>
      <c r="B27" s="34">
        <v>300</v>
      </c>
    </row>
    <row r="28" spans="1:2" ht="25.5" customHeight="1">
      <c r="A28" s="32" t="s">
        <v>0</v>
      </c>
      <c r="B28" s="9">
        <f>B26+B27</f>
        <v>18827.300000000007</v>
      </c>
    </row>
    <row r="29" ht="12.75">
      <c r="A29" s="18"/>
    </row>
    <row r="30" ht="12.75">
      <c r="A30" s="10"/>
    </row>
    <row r="31" ht="12.75">
      <c r="A31" s="48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3.25390625" style="1" customWidth="1"/>
    <col min="2" max="3" width="18.75390625" style="1" hidden="1" customWidth="1"/>
    <col min="4" max="6" width="18.75390625" style="1" customWidth="1"/>
  </cols>
  <sheetData>
    <row r="1" spans="1:6" ht="15.75">
      <c r="A1"/>
      <c r="B1" s="2"/>
      <c r="C1" s="2"/>
      <c r="D1" s="2" t="s">
        <v>103</v>
      </c>
      <c r="E1" s="2"/>
      <c r="F1" s="2" t="s">
        <v>103</v>
      </c>
    </row>
    <row r="2" spans="1:6" ht="15.75">
      <c r="A2"/>
      <c r="B2" s="2"/>
      <c r="C2" s="2"/>
      <c r="D2" s="2"/>
      <c r="E2" s="2"/>
      <c r="F2" s="2"/>
    </row>
    <row r="3" spans="1:6" ht="182.25" customHeight="1">
      <c r="A3" s="157" t="s">
        <v>129</v>
      </c>
      <c r="B3" s="158"/>
      <c r="C3" s="159"/>
      <c r="D3" s="159"/>
      <c r="E3" s="159"/>
      <c r="F3" s="159"/>
    </row>
    <row r="4" spans="1:6" ht="12" customHeight="1">
      <c r="A4" s="57"/>
      <c r="B4" s="58"/>
      <c r="C4" s="58"/>
      <c r="D4" s="58"/>
      <c r="E4" s="58"/>
      <c r="F4" s="58"/>
    </row>
    <row r="5" spans="1:6" ht="18" customHeight="1">
      <c r="A5" s="53"/>
      <c r="B5" s="59"/>
      <c r="C5" s="59"/>
      <c r="D5" s="59" t="s">
        <v>152</v>
      </c>
      <c r="E5" s="59"/>
      <c r="F5" s="59" t="s">
        <v>152</v>
      </c>
    </row>
    <row r="6" spans="1:6" ht="30.75" customHeight="1">
      <c r="A6" s="33" t="s">
        <v>2</v>
      </c>
      <c r="B6" s="36" t="s">
        <v>122</v>
      </c>
      <c r="C6" s="77" t="s">
        <v>127</v>
      </c>
      <c r="D6" s="36" t="s">
        <v>122</v>
      </c>
      <c r="E6" s="77" t="s">
        <v>162</v>
      </c>
      <c r="F6" s="36" t="s">
        <v>122</v>
      </c>
    </row>
    <row r="7" spans="1:6" ht="21.75" customHeight="1">
      <c r="A7" s="31" t="s">
        <v>43</v>
      </c>
      <c r="B7" s="34">
        <v>408</v>
      </c>
      <c r="C7" s="78">
        <v>4680</v>
      </c>
      <c r="D7" s="34">
        <f>B7+C7</f>
        <v>5088</v>
      </c>
      <c r="E7" s="78"/>
      <c r="F7" s="34">
        <f>D7+E7</f>
        <v>5088</v>
      </c>
    </row>
    <row r="8" spans="1:6" ht="21.75" customHeight="1">
      <c r="A8" s="31" t="s">
        <v>60</v>
      </c>
      <c r="B8" s="34">
        <v>384</v>
      </c>
      <c r="C8" s="78">
        <v>2380</v>
      </c>
      <c r="D8" s="34">
        <f aca="true" t="shared" si="0" ref="D8:D20">B8+C8</f>
        <v>2764</v>
      </c>
      <c r="E8" s="78"/>
      <c r="F8" s="34">
        <f aca="true" t="shared" si="1" ref="F8:F20">D8+E8</f>
        <v>2764</v>
      </c>
    </row>
    <row r="9" spans="1:6" ht="21.75" customHeight="1">
      <c r="A9" s="31" t="s">
        <v>45</v>
      </c>
      <c r="B9" s="34">
        <v>54</v>
      </c>
      <c r="C9" s="78">
        <v>1512</v>
      </c>
      <c r="D9" s="34">
        <f t="shared" si="0"/>
        <v>1566</v>
      </c>
      <c r="E9" s="78"/>
      <c r="F9" s="34">
        <f t="shared" si="1"/>
        <v>1566</v>
      </c>
    </row>
    <row r="10" spans="1:6" ht="21.75" customHeight="1">
      <c r="A10" s="31" t="s">
        <v>46</v>
      </c>
      <c r="B10" s="34">
        <v>528</v>
      </c>
      <c r="C10" s="78">
        <v>3240</v>
      </c>
      <c r="D10" s="34">
        <f t="shared" si="0"/>
        <v>3768</v>
      </c>
      <c r="E10" s="78"/>
      <c r="F10" s="34">
        <f t="shared" si="1"/>
        <v>3768</v>
      </c>
    </row>
    <row r="11" spans="1:6" ht="21.75" customHeight="1">
      <c r="A11" s="31" t="s">
        <v>48</v>
      </c>
      <c r="B11" s="34">
        <v>768</v>
      </c>
      <c r="C11" s="78">
        <v>4800</v>
      </c>
      <c r="D11" s="34">
        <f t="shared" si="0"/>
        <v>5568</v>
      </c>
      <c r="E11" s="78"/>
      <c r="F11" s="34">
        <f t="shared" si="1"/>
        <v>5568</v>
      </c>
    </row>
    <row r="12" spans="1:6" ht="21.75" customHeight="1">
      <c r="A12" s="31" t="s">
        <v>49</v>
      </c>
      <c r="B12" s="34">
        <v>600</v>
      </c>
      <c r="C12" s="78">
        <v>5520</v>
      </c>
      <c r="D12" s="34">
        <f t="shared" si="0"/>
        <v>6120</v>
      </c>
      <c r="E12" s="78"/>
      <c r="F12" s="34">
        <f t="shared" si="1"/>
        <v>6120</v>
      </c>
    </row>
    <row r="13" spans="1:6" s="60" customFormat="1" ht="21.75" customHeight="1">
      <c r="A13" s="31" t="s">
        <v>61</v>
      </c>
      <c r="B13" s="34">
        <v>72</v>
      </c>
      <c r="C13" s="78">
        <v>48</v>
      </c>
      <c r="D13" s="34">
        <f t="shared" si="0"/>
        <v>120</v>
      </c>
      <c r="E13" s="78"/>
      <c r="F13" s="34">
        <f t="shared" si="1"/>
        <v>120</v>
      </c>
    </row>
    <row r="14" spans="1:6" ht="21.75" customHeight="1">
      <c r="A14" s="31" t="s">
        <v>62</v>
      </c>
      <c r="B14" s="34">
        <v>48</v>
      </c>
      <c r="C14" s="78">
        <v>336</v>
      </c>
      <c r="D14" s="34">
        <f t="shared" si="0"/>
        <v>384</v>
      </c>
      <c r="E14" s="78">
        <v>-168</v>
      </c>
      <c r="F14" s="34">
        <f t="shared" si="1"/>
        <v>216</v>
      </c>
    </row>
    <row r="15" spans="1:6" ht="21.75" customHeight="1">
      <c r="A15" s="31" t="s">
        <v>53</v>
      </c>
      <c r="B15" s="34">
        <v>816</v>
      </c>
      <c r="C15" s="78">
        <v>3264</v>
      </c>
      <c r="D15" s="34">
        <f t="shared" si="0"/>
        <v>4080</v>
      </c>
      <c r="E15" s="78"/>
      <c r="F15" s="34">
        <f t="shared" si="1"/>
        <v>4080</v>
      </c>
    </row>
    <row r="16" spans="1:6" ht="21.75" customHeight="1">
      <c r="A16" s="31" t="s">
        <v>64</v>
      </c>
      <c r="B16" s="34">
        <v>48</v>
      </c>
      <c r="C16" s="78">
        <v>2040</v>
      </c>
      <c r="D16" s="34">
        <f t="shared" si="0"/>
        <v>2088</v>
      </c>
      <c r="E16" s="78"/>
      <c r="F16" s="34">
        <f t="shared" si="1"/>
        <v>2088</v>
      </c>
    </row>
    <row r="17" spans="1:6" ht="21.75" customHeight="1">
      <c r="A17" s="31" t="s">
        <v>65</v>
      </c>
      <c r="B17" s="34">
        <v>432</v>
      </c>
      <c r="C17" s="78">
        <v>2232</v>
      </c>
      <c r="D17" s="34">
        <f t="shared" si="0"/>
        <v>2664</v>
      </c>
      <c r="E17" s="78"/>
      <c r="F17" s="34">
        <f t="shared" si="1"/>
        <v>2664</v>
      </c>
    </row>
    <row r="18" spans="1:6" ht="21.75" customHeight="1">
      <c r="A18" s="31" t="s">
        <v>56</v>
      </c>
      <c r="B18" s="34">
        <v>240</v>
      </c>
      <c r="C18" s="78">
        <v>2088</v>
      </c>
      <c r="D18" s="34">
        <f t="shared" si="0"/>
        <v>2328</v>
      </c>
      <c r="E18" s="78"/>
      <c r="F18" s="34">
        <f t="shared" si="1"/>
        <v>2328</v>
      </c>
    </row>
    <row r="19" spans="1:6" ht="21.75" customHeight="1">
      <c r="A19" s="31" t="s">
        <v>66</v>
      </c>
      <c r="B19" s="34">
        <v>274</v>
      </c>
      <c r="C19" s="78">
        <v>2064</v>
      </c>
      <c r="D19" s="34">
        <f t="shared" si="0"/>
        <v>2338</v>
      </c>
      <c r="E19" s="78"/>
      <c r="F19" s="34">
        <f t="shared" si="1"/>
        <v>2338</v>
      </c>
    </row>
    <row r="20" spans="1:6" ht="21.75" customHeight="1">
      <c r="A20" s="31" t="s">
        <v>58</v>
      </c>
      <c r="B20" s="34"/>
      <c r="C20" s="78">
        <v>336</v>
      </c>
      <c r="D20" s="34">
        <f t="shared" si="0"/>
        <v>336</v>
      </c>
      <c r="E20" s="78"/>
      <c r="F20" s="34">
        <f t="shared" si="1"/>
        <v>336</v>
      </c>
    </row>
    <row r="21" spans="1:6" ht="18" customHeight="1">
      <c r="A21" s="32" t="s">
        <v>22</v>
      </c>
      <c r="B21" s="9">
        <f>SUM(B7:B20)</f>
        <v>4672</v>
      </c>
      <c r="C21" s="79">
        <f>SUM(C7:C20)</f>
        <v>34540</v>
      </c>
      <c r="D21" s="9">
        <f>SUM(D7:D20)</f>
        <v>39212</v>
      </c>
      <c r="E21" s="79">
        <f>SUM(E7:E20)</f>
        <v>-168</v>
      </c>
      <c r="F21" s="9">
        <f>SUM(F7:F20)</f>
        <v>39044</v>
      </c>
    </row>
    <row r="22" spans="1:6" ht="20.25" customHeight="1">
      <c r="A22" s="8" t="s">
        <v>38</v>
      </c>
      <c r="B22" s="34">
        <v>245</v>
      </c>
      <c r="C22" s="78"/>
      <c r="D22" s="34">
        <f>B22+C22</f>
        <v>245</v>
      </c>
      <c r="E22" s="78"/>
      <c r="F22" s="34">
        <f>D22+E22</f>
        <v>245</v>
      </c>
    </row>
    <row r="23" spans="1:6" ht="19.5" customHeight="1">
      <c r="A23" s="32" t="s">
        <v>0</v>
      </c>
      <c r="B23" s="9">
        <f>B21+B22</f>
        <v>4917</v>
      </c>
      <c r="C23" s="79">
        <f>C21+C22</f>
        <v>34540</v>
      </c>
      <c r="D23" s="9">
        <f>D21+D22</f>
        <v>39457</v>
      </c>
      <c r="E23" s="79">
        <f>E21+E22</f>
        <v>-168</v>
      </c>
      <c r="F23" s="9">
        <f>F21+F22</f>
        <v>39289</v>
      </c>
    </row>
    <row r="24" ht="12.75">
      <c r="A24" s="18"/>
    </row>
    <row r="25" ht="12.75">
      <c r="A25" s="10"/>
    </row>
    <row r="26" ht="12.75">
      <c r="A26" s="48"/>
    </row>
  </sheetData>
  <sheetProtection/>
  <mergeCells count="1">
    <mergeCell ref="A3:F3"/>
  </mergeCells>
  <printOptions horizontalCentered="1"/>
  <pageMargins left="0.984251968503937" right="0.984251968503937" top="0.7874015748031497" bottom="0.7874015748031497" header="0.5118110236220472" footer="0.5118110236220472"/>
  <pageSetup firstPageNumber="12" useFirstPageNumber="1" horizontalDpi="600" verticalDpi="600" orientation="portrait" paperSize="9" scale="67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1.125" style="1" customWidth="1"/>
    <col min="2" max="2" width="18.75390625" style="1" customWidth="1"/>
  </cols>
  <sheetData>
    <row r="1" spans="1:2" ht="15.75">
      <c r="A1"/>
      <c r="B1" s="2" t="s">
        <v>104</v>
      </c>
    </row>
    <row r="2" spans="1:2" ht="15.75">
      <c r="A2"/>
      <c r="B2" s="2"/>
    </row>
    <row r="3" spans="1:2" ht="132.75" customHeight="1">
      <c r="A3" s="157" t="s">
        <v>96</v>
      </c>
      <c r="B3" s="160"/>
    </row>
    <row r="4" spans="1:2" ht="27.75" customHeight="1">
      <c r="A4" s="53"/>
      <c r="B4" s="52"/>
    </row>
    <row r="5" spans="1:2" ht="15.75">
      <c r="A5" s="2"/>
      <c r="B5" s="59" t="s">
        <v>152</v>
      </c>
    </row>
    <row r="6" spans="1:2" ht="28.5" customHeight="1">
      <c r="A6" s="33" t="s">
        <v>2</v>
      </c>
      <c r="B6" s="36" t="s">
        <v>122</v>
      </c>
    </row>
    <row r="7" spans="1:2" ht="32.25" customHeight="1">
      <c r="A7" s="31" t="s">
        <v>59</v>
      </c>
      <c r="B7" s="34">
        <v>1487.8</v>
      </c>
    </row>
    <row r="8" spans="1:2" ht="25.5" customHeight="1">
      <c r="A8" s="31" t="s">
        <v>39</v>
      </c>
      <c r="B8" s="34">
        <v>1448.8</v>
      </c>
    </row>
    <row r="9" spans="1:2" ht="25.5" customHeight="1">
      <c r="A9" s="32" t="s">
        <v>0</v>
      </c>
      <c r="B9" s="9">
        <f>B7+B8</f>
        <v>2936.6</v>
      </c>
    </row>
    <row r="10" ht="12.75">
      <c r="A10" s="18"/>
    </row>
    <row r="11" ht="12.75">
      <c r="A11" s="10"/>
    </row>
    <row r="12" ht="12.75">
      <c r="A12" s="48"/>
    </row>
    <row r="13" spans="1:2" ht="18.75">
      <c r="A13" s="55"/>
      <c r="B13" s="55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D13"/>
  <sheetViews>
    <sheetView zoomScalePageLayoutView="0" workbookViewId="0" topLeftCell="A1">
      <selection activeCell="G8" sqref="G8:I8"/>
    </sheetView>
  </sheetViews>
  <sheetFormatPr defaultColWidth="9.00390625" defaultRowHeight="12.75"/>
  <cols>
    <col min="1" max="1" width="61.25390625" style="1" customWidth="1"/>
    <col min="2" max="4" width="18.75390625" style="1" customWidth="1"/>
  </cols>
  <sheetData>
    <row r="1" spans="1:4" ht="15.75">
      <c r="A1"/>
      <c r="B1" s="2" t="s">
        <v>105</v>
      </c>
      <c r="C1" s="2" t="s">
        <v>105</v>
      </c>
      <c r="D1" s="2" t="s">
        <v>105</v>
      </c>
    </row>
    <row r="2" spans="1:4" ht="15.75">
      <c r="A2"/>
      <c r="B2" s="2"/>
      <c r="C2" s="2"/>
      <c r="D2" s="2"/>
    </row>
    <row r="3" spans="1:4" ht="92.25" customHeight="1">
      <c r="A3" s="157" t="s">
        <v>116</v>
      </c>
      <c r="B3" s="160"/>
      <c r="C3"/>
      <c r="D3"/>
    </row>
    <row r="4" spans="1:4" ht="19.5" customHeight="1">
      <c r="A4" s="57"/>
      <c r="B4" s="61"/>
      <c r="C4" s="61"/>
      <c r="D4" s="61"/>
    </row>
    <row r="5" spans="1:4" ht="15.75" customHeight="1">
      <c r="A5" s="53"/>
      <c r="B5" s="59" t="s">
        <v>152</v>
      </c>
      <c r="C5" s="59" t="s">
        <v>152</v>
      </c>
      <c r="D5" s="59" t="s">
        <v>152</v>
      </c>
    </row>
    <row r="6" spans="1:4" ht="39.75" customHeight="1">
      <c r="A6" s="33" t="s">
        <v>2</v>
      </c>
      <c r="B6" s="36" t="s">
        <v>122</v>
      </c>
      <c r="C6" s="77" t="s">
        <v>176</v>
      </c>
      <c r="D6" s="36" t="s">
        <v>175</v>
      </c>
    </row>
    <row r="7" spans="1:4" ht="25.5" customHeight="1">
      <c r="A7" s="31" t="s">
        <v>59</v>
      </c>
      <c r="B7" s="34">
        <v>11089</v>
      </c>
      <c r="C7" s="78">
        <v>1670.2</v>
      </c>
      <c r="D7" s="34">
        <f>B7+C7</f>
        <v>12759.2</v>
      </c>
    </row>
    <row r="8" spans="1:4" ht="25.5" customHeight="1">
      <c r="A8" s="32" t="s">
        <v>0</v>
      </c>
      <c r="B8" s="9">
        <f>B7</f>
        <v>11089</v>
      </c>
      <c r="C8" s="79">
        <f>C7</f>
        <v>1670.2</v>
      </c>
      <c r="D8" s="9">
        <f>D7</f>
        <v>12759.2</v>
      </c>
    </row>
    <row r="9" ht="12.75">
      <c r="A9" s="18"/>
    </row>
    <row r="10" ht="12.75">
      <c r="A10" s="10"/>
    </row>
    <row r="11" ht="12.75">
      <c r="A11" s="48"/>
    </row>
    <row r="13" spans="1:4" ht="18.75">
      <c r="A13" s="55"/>
      <c r="B13" s="55"/>
      <c r="C13" s="55"/>
      <c r="D13" s="55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" sqref="D1"/>
    </sheetView>
  </sheetViews>
  <sheetFormatPr defaultColWidth="9.00390625" defaultRowHeight="12.75"/>
  <cols>
    <col min="1" max="1" width="49.125" style="1" customWidth="1"/>
    <col min="2" max="3" width="11.125" style="1" customWidth="1"/>
    <col min="4" max="4" width="13.875" style="1" customWidth="1"/>
  </cols>
  <sheetData>
    <row r="1" spans="1:4" ht="15.75">
      <c r="A1"/>
      <c r="B1"/>
      <c r="C1"/>
      <c r="D1" s="2" t="s">
        <v>163</v>
      </c>
    </row>
    <row r="2" spans="1:4" ht="15.75">
      <c r="A2"/>
      <c r="B2"/>
      <c r="C2"/>
      <c r="D2" s="2"/>
    </row>
    <row r="3" spans="1:4" ht="92.25" customHeight="1">
      <c r="A3" s="157" t="s">
        <v>168</v>
      </c>
      <c r="B3" s="157"/>
      <c r="C3" s="157"/>
      <c r="D3" s="161"/>
    </row>
    <row r="4" spans="1:4" ht="19.5" customHeight="1">
      <c r="A4" s="57"/>
      <c r="B4" s="57"/>
      <c r="C4" s="57"/>
      <c r="D4" s="61"/>
    </row>
    <row r="5" spans="1:4" ht="15.75" customHeight="1">
      <c r="A5" s="53"/>
      <c r="B5" s="53"/>
      <c r="C5" s="53"/>
      <c r="D5" s="59" t="s">
        <v>152</v>
      </c>
    </row>
    <row r="6" spans="1:4" ht="38.25" customHeight="1">
      <c r="A6" s="33" t="s">
        <v>2</v>
      </c>
      <c r="B6" s="33" t="s">
        <v>5</v>
      </c>
      <c r="C6" s="33" t="s">
        <v>6</v>
      </c>
      <c r="D6" s="36" t="s">
        <v>122</v>
      </c>
    </row>
    <row r="7" spans="1:4" ht="25.5" customHeight="1">
      <c r="A7" s="31" t="s">
        <v>39</v>
      </c>
      <c r="B7" s="119" t="s">
        <v>164</v>
      </c>
      <c r="C7" s="119" t="s">
        <v>165</v>
      </c>
      <c r="D7" s="37">
        <v>4080</v>
      </c>
    </row>
    <row r="8" spans="1:4" ht="25.5" customHeight="1">
      <c r="A8" s="43" t="s">
        <v>40</v>
      </c>
      <c r="B8" s="119" t="s">
        <v>164</v>
      </c>
      <c r="C8" s="119" t="s">
        <v>165</v>
      </c>
      <c r="D8" s="37">
        <v>1020</v>
      </c>
    </row>
    <row r="9" spans="1:4" ht="25.5" customHeight="1">
      <c r="A9" s="42" t="s">
        <v>41</v>
      </c>
      <c r="B9" s="119" t="s">
        <v>164</v>
      </c>
      <c r="C9" s="119" t="s">
        <v>165</v>
      </c>
      <c r="D9" s="37">
        <v>224.4</v>
      </c>
    </row>
    <row r="10" spans="1:4" ht="25.5" customHeight="1">
      <c r="A10" s="42" t="s">
        <v>42</v>
      </c>
      <c r="B10" s="119" t="s">
        <v>164</v>
      </c>
      <c r="C10" s="119" t="s">
        <v>165</v>
      </c>
      <c r="D10" s="37">
        <v>224.4</v>
      </c>
    </row>
    <row r="11" spans="1:4" ht="25.5" customHeight="1">
      <c r="A11" s="31" t="s">
        <v>43</v>
      </c>
      <c r="B11" s="119" t="s">
        <v>164</v>
      </c>
      <c r="C11" s="119" t="s">
        <v>165</v>
      </c>
      <c r="D11" s="114">
        <v>234.6</v>
      </c>
    </row>
    <row r="12" spans="1:4" ht="25.5" customHeight="1">
      <c r="A12" s="31" t="s">
        <v>46</v>
      </c>
      <c r="B12" s="119" t="s">
        <v>164</v>
      </c>
      <c r="C12" s="119" t="s">
        <v>165</v>
      </c>
      <c r="D12" s="114">
        <v>265.2</v>
      </c>
    </row>
    <row r="13" spans="1:4" ht="25.5" customHeight="1">
      <c r="A13" s="42" t="s">
        <v>47</v>
      </c>
      <c r="B13" s="119" t="s">
        <v>164</v>
      </c>
      <c r="C13" s="119" t="s">
        <v>165</v>
      </c>
      <c r="D13" s="114">
        <v>224.4</v>
      </c>
    </row>
    <row r="14" spans="1:4" ht="25.5" customHeight="1">
      <c r="A14" s="31" t="s">
        <v>48</v>
      </c>
      <c r="B14" s="119" t="s">
        <v>164</v>
      </c>
      <c r="C14" s="119" t="s">
        <v>165</v>
      </c>
      <c r="D14" s="114">
        <v>265.2</v>
      </c>
    </row>
    <row r="15" spans="1:4" ht="25.5" customHeight="1">
      <c r="A15" s="31" t="s">
        <v>49</v>
      </c>
      <c r="B15" s="119" t="s">
        <v>164</v>
      </c>
      <c r="C15" s="119" t="s">
        <v>165</v>
      </c>
      <c r="D15" s="114">
        <v>234.6</v>
      </c>
    </row>
    <row r="16" spans="1:4" ht="25.5" customHeight="1">
      <c r="A16" s="31" t="s">
        <v>61</v>
      </c>
      <c r="B16" s="119" t="s">
        <v>164</v>
      </c>
      <c r="C16" s="119" t="s">
        <v>165</v>
      </c>
      <c r="D16" s="114">
        <v>224.4</v>
      </c>
    </row>
    <row r="17" spans="1:4" ht="25.5" customHeight="1">
      <c r="A17" s="31" t="s">
        <v>62</v>
      </c>
      <c r="B17" s="119" t="s">
        <v>164</v>
      </c>
      <c r="C17" s="119" t="s">
        <v>165</v>
      </c>
      <c r="D17" s="114">
        <v>224.4</v>
      </c>
    </row>
    <row r="18" spans="1:4" ht="25.5" customHeight="1">
      <c r="A18" s="42" t="s">
        <v>52</v>
      </c>
      <c r="B18" s="119" t="s">
        <v>164</v>
      </c>
      <c r="C18" s="119" t="s">
        <v>165</v>
      </c>
      <c r="D18" s="114">
        <v>224.4</v>
      </c>
    </row>
    <row r="19" spans="1:4" ht="25.5" customHeight="1">
      <c r="A19" s="31" t="s">
        <v>53</v>
      </c>
      <c r="B19" s="119" t="s">
        <v>164</v>
      </c>
      <c r="C19" s="119" t="s">
        <v>165</v>
      </c>
      <c r="D19" s="114">
        <v>265.2</v>
      </c>
    </row>
    <row r="20" spans="1:4" ht="25.5" customHeight="1">
      <c r="A20" s="31" t="s">
        <v>64</v>
      </c>
      <c r="B20" s="119" t="s">
        <v>164</v>
      </c>
      <c r="C20" s="119" t="s">
        <v>165</v>
      </c>
      <c r="D20" s="114">
        <v>265.2</v>
      </c>
    </row>
    <row r="21" spans="1:4" ht="25.5" customHeight="1">
      <c r="A21" s="31" t="s">
        <v>65</v>
      </c>
      <c r="B21" s="119" t="s">
        <v>164</v>
      </c>
      <c r="C21" s="119" t="s">
        <v>165</v>
      </c>
      <c r="D21" s="114">
        <v>265.2</v>
      </c>
    </row>
    <row r="22" spans="1:4" ht="25.5" customHeight="1">
      <c r="A22" s="31" t="s">
        <v>56</v>
      </c>
      <c r="B22" s="119" t="s">
        <v>164</v>
      </c>
      <c r="C22" s="119" t="s">
        <v>165</v>
      </c>
      <c r="D22" s="114">
        <v>244.8</v>
      </c>
    </row>
    <row r="23" spans="1:4" ht="25.5" customHeight="1">
      <c r="A23" s="31" t="s">
        <v>66</v>
      </c>
      <c r="B23" s="119" t="s">
        <v>164</v>
      </c>
      <c r="C23" s="119" t="s">
        <v>165</v>
      </c>
      <c r="D23" s="114">
        <v>306</v>
      </c>
    </row>
    <row r="24" spans="1:4" ht="25.5" customHeight="1">
      <c r="A24" s="32" t="s">
        <v>22</v>
      </c>
      <c r="B24" s="119"/>
      <c r="C24" s="119"/>
      <c r="D24" s="115">
        <f>SUM(D7:D23)</f>
        <v>8792.399999999998</v>
      </c>
    </row>
    <row r="25" spans="1:4" ht="25.5" customHeight="1">
      <c r="A25" s="8" t="s">
        <v>38</v>
      </c>
      <c r="B25" s="119" t="s">
        <v>164</v>
      </c>
      <c r="C25" s="119" t="s">
        <v>165</v>
      </c>
      <c r="D25" s="114">
        <v>400</v>
      </c>
    </row>
    <row r="26" spans="1:4" ht="25.5" customHeight="1">
      <c r="A26" s="32" t="s">
        <v>0</v>
      </c>
      <c r="B26" s="74"/>
      <c r="C26" s="74"/>
      <c r="D26" s="115">
        <f>D24+D25</f>
        <v>9192.399999999998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10" sqref="G10"/>
    </sheetView>
  </sheetViews>
  <sheetFormatPr defaultColWidth="9.00390625" defaultRowHeight="12.75"/>
  <cols>
    <col min="1" max="1" width="49.125" style="1" customWidth="1"/>
    <col min="2" max="3" width="11.125" style="1" customWidth="1"/>
    <col min="4" max="4" width="13.875" style="1" customWidth="1"/>
  </cols>
  <sheetData>
    <row r="1" spans="1:4" ht="15.75">
      <c r="A1"/>
      <c r="B1"/>
      <c r="C1"/>
      <c r="D1" s="2" t="s">
        <v>169</v>
      </c>
    </row>
    <row r="2" spans="1:4" ht="15.75">
      <c r="A2"/>
      <c r="B2"/>
      <c r="C2"/>
      <c r="D2" s="2"/>
    </row>
    <row r="3" spans="1:4" ht="92.25" customHeight="1">
      <c r="A3" s="157" t="s">
        <v>170</v>
      </c>
      <c r="B3" s="157"/>
      <c r="C3" s="157"/>
      <c r="D3" s="161"/>
    </row>
    <row r="4" spans="1:4" ht="19.5" customHeight="1">
      <c r="A4" s="57"/>
      <c r="B4" s="57"/>
      <c r="C4" s="57"/>
      <c r="D4" s="61"/>
    </row>
    <row r="5" spans="1:4" ht="15.75" customHeight="1">
      <c r="A5" s="53"/>
      <c r="B5" s="53"/>
      <c r="C5" s="53"/>
      <c r="D5" s="59" t="s">
        <v>152</v>
      </c>
    </row>
    <row r="6" spans="1:4" ht="38.25" customHeight="1">
      <c r="A6" s="33" t="s">
        <v>2</v>
      </c>
      <c r="B6" s="33" t="s">
        <v>5</v>
      </c>
      <c r="C6" s="33" t="s">
        <v>6</v>
      </c>
      <c r="D6" s="36" t="s">
        <v>122</v>
      </c>
    </row>
    <row r="7" spans="1:4" ht="31.5" customHeight="1">
      <c r="A7" s="31" t="s">
        <v>39</v>
      </c>
      <c r="B7" s="119" t="s">
        <v>164</v>
      </c>
      <c r="C7" s="119" t="s">
        <v>165</v>
      </c>
      <c r="D7" s="37">
        <v>1419.9</v>
      </c>
    </row>
    <row r="8" spans="1:4" ht="31.5" customHeight="1">
      <c r="A8" s="42" t="s">
        <v>42</v>
      </c>
      <c r="B8" s="119" t="s">
        <v>164</v>
      </c>
      <c r="C8" s="119" t="s">
        <v>165</v>
      </c>
      <c r="D8" s="37">
        <v>1774.8</v>
      </c>
    </row>
    <row r="9" spans="1:4" ht="31.5" customHeight="1">
      <c r="A9" s="31" t="s">
        <v>43</v>
      </c>
      <c r="B9" s="119" t="s">
        <v>164</v>
      </c>
      <c r="C9" s="119" t="s">
        <v>165</v>
      </c>
      <c r="D9" s="114">
        <v>709.9</v>
      </c>
    </row>
    <row r="10" spans="1:4" ht="31.5" customHeight="1">
      <c r="A10" s="42" t="s">
        <v>44</v>
      </c>
      <c r="B10" s="119" t="s">
        <v>164</v>
      </c>
      <c r="C10" s="119" t="s">
        <v>165</v>
      </c>
      <c r="D10" s="114">
        <v>177.5</v>
      </c>
    </row>
    <row r="11" spans="1:4" ht="31.5" customHeight="1">
      <c r="A11" s="31" t="s">
        <v>46</v>
      </c>
      <c r="B11" s="119" t="s">
        <v>164</v>
      </c>
      <c r="C11" s="119" t="s">
        <v>165</v>
      </c>
      <c r="D11" s="114">
        <v>638.9</v>
      </c>
    </row>
    <row r="12" spans="1:4" ht="31.5" customHeight="1">
      <c r="A12" s="42" t="s">
        <v>47</v>
      </c>
      <c r="B12" s="119" t="s">
        <v>164</v>
      </c>
      <c r="C12" s="119" t="s">
        <v>165</v>
      </c>
      <c r="D12" s="114">
        <v>993.9</v>
      </c>
    </row>
    <row r="13" spans="1:4" ht="31.5" customHeight="1">
      <c r="A13" s="31" t="s">
        <v>48</v>
      </c>
      <c r="B13" s="119" t="s">
        <v>164</v>
      </c>
      <c r="C13" s="119" t="s">
        <v>165</v>
      </c>
      <c r="D13" s="114">
        <v>1455.4</v>
      </c>
    </row>
    <row r="14" spans="1:4" ht="31.5" customHeight="1">
      <c r="A14" s="31" t="s">
        <v>49</v>
      </c>
      <c r="B14" s="119" t="s">
        <v>164</v>
      </c>
      <c r="C14" s="119" t="s">
        <v>165</v>
      </c>
      <c r="D14" s="114">
        <v>1774.8</v>
      </c>
    </row>
    <row r="15" spans="1:4" ht="31.5" customHeight="1">
      <c r="A15" s="31" t="s">
        <v>61</v>
      </c>
      <c r="B15" s="119" t="s">
        <v>164</v>
      </c>
      <c r="C15" s="119" t="s">
        <v>165</v>
      </c>
      <c r="D15" s="114">
        <v>2733.2</v>
      </c>
    </row>
    <row r="16" spans="1:4" ht="31.5" customHeight="1">
      <c r="A16" s="31" t="s">
        <v>62</v>
      </c>
      <c r="B16" s="119" t="s">
        <v>164</v>
      </c>
      <c r="C16" s="119" t="s">
        <v>165</v>
      </c>
      <c r="D16" s="114">
        <v>1739.3</v>
      </c>
    </row>
    <row r="17" spans="1:4" ht="31.5" customHeight="1">
      <c r="A17" s="42" t="s">
        <v>52</v>
      </c>
      <c r="B17" s="119" t="s">
        <v>164</v>
      </c>
      <c r="C17" s="119" t="s">
        <v>165</v>
      </c>
      <c r="D17" s="114">
        <v>745.4</v>
      </c>
    </row>
    <row r="18" spans="1:4" ht="31.5" customHeight="1">
      <c r="A18" s="31" t="s">
        <v>53</v>
      </c>
      <c r="B18" s="119" t="s">
        <v>164</v>
      </c>
      <c r="C18" s="119" t="s">
        <v>165</v>
      </c>
      <c r="D18" s="114">
        <v>1419.9</v>
      </c>
    </row>
    <row r="19" spans="1:4" ht="31.5" customHeight="1">
      <c r="A19" s="31" t="s">
        <v>64</v>
      </c>
      <c r="B19" s="119" t="s">
        <v>164</v>
      </c>
      <c r="C19" s="119" t="s">
        <v>165</v>
      </c>
      <c r="D19" s="114">
        <v>426</v>
      </c>
    </row>
    <row r="20" spans="1:4" ht="31.5" customHeight="1">
      <c r="A20" s="31" t="s">
        <v>65</v>
      </c>
      <c r="B20" s="119" t="s">
        <v>164</v>
      </c>
      <c r="C20" s="119" t="s">
        <v>165</v>
      </c>
      <c r="D20" s="114">
        <v>922.9</v>
      </c>
    </row>
    <row r="21" spans="1:4" ht="31.5" customHeight="1">
      <c r="A21" s="31" t="s">
        <v>56</v>
      </c>
      <c r="B21" s="119" t="s">
        <v>164</v>
      </c>
      <c r="C21" s="119" t="s">
        <v>165</v>
      </c>
      <c r="D21" s="114">
        <v>532.4</v>
      </c>
    </row>
    <row r="22" spans="1:4" ht="31.5" customHeight="1">
      <c r="A22" s="31" t="s">
        <v>66</v>
      </c>
      <c r="B22" s="119" t="s">
        <v>164</v>
      </c>
      <c r="C22" s="119" t="s">
        <v>165</v>
      </c>
      <c r="D22" s="114">
        <v>745.4</v>
      </c>
    </row>
    <row r="23" spans="1:4" ht="21" customHeight="1">
      <c r="A23" s="32" t="s">
        <v>0</v>
      </c>
      <c r="B23" s="119"/>
      <c r="C23" s="119"/>
      <c r="D23" s="115">
        <f>SUM(D7:D22)</f>
        <v>18209.600000000002</v>
      </c>
    </row>
  </sheetData>
  <mergeCells count="1">
    <mergeCell ref="A3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C45"/>
  <sheetViews>
    <sheetView view="pageBreakPreview" zoomScale="95" zoomScaleSheetLayoutView="95" workbookViewId="0" topLeftCell="A7">
      <pane ySplit="2" topLeftCell="BM33" activePane="bottomLeft" state="frozen"/>
      <selection pane="topLeft" activeCell="A7" sqref="A7"/>
      <selection pane="bottomLeft" activeCell="AV30" sqref="AV30"/>
    </sheetView>
  </sheetViews>
  <sheetFormatPr defaultColWidth="9.00390625" defaultRowHeight="12.75"/>
  <cols>
    <col min="1" max="1" width="60.375" style="62" customWidth="1"/>
    <col min="2" max="2" width="7.625" style="62" customWidth="1"/>
    <col min="3" max="3" width="10.875" style="62" customWidth="1"/>
    <col min="4" max="43" width="16.75390625" style="62" hidden="1" customWidth="1"/>
    <col min="44" max="47" width="16.75390625" style="62" customWidth="1"/>
    <col min="48" max="51" width="16.75390625" style="121" customWidth="1"/>
    <col min="52" max="55" width="16.75390625" style="62" customWidth="1"/>
    <col min="56" max="16384" width="9.125" style="62" customWidth="1"/>
  </cols>
  <sheetData>
    <row r="1" spans="1:3" ht="14.25" customHeight="1">
      <c r="A1" s="17"/>
      <c r="B1" s="17"/>
      <c r="C1" s="17"/>
    </row>
    <row r="2" spans="1:55" ht="14.25" customHeight="1">
      <c r="A2" s="109"/>
      <c r="B2" s="109"/>
      <c r="G2" s="110" t="s">
        <v>106</v>
      </c>
      <c r="K2" s="110" t="s">
        <v>106</v>
      </c>
      <c r="O2" s="110" t="s">
        <v>106</v>
      </c>
      <c r="S2" s="110" t="s">
        <v>106</v>
      </c>
      <c r="W2" s="110" t="s">
        <v>106</v>
      </c>
      <c r="AA2" s="110" t="s">
        <v>106</v>
      </c>
      <c r="AE2" s="110" t="s">
        <v>106</v>
      </c>
      <c r="AI2" s="110" t="s">
        <v>106</v>
      </c>
      <c r="AM2" s="110" t="s">
        <v>106</v>
      </c>
      <c r="AQ2" s="110" t="s">
        <v>106</v>
      </c>
      <c r="AU2" s="110" t="s">
        <v>106</v>
      </c>
      <c r="AY2" s="122" t="s">
        <v>106</v>
      </c>
      <c r="BC2" s="110" t="s">
        <v>106</v>
      </c>
    </row>
    <row r="3" spans="1:2" ht="14.25" customHeight="1">
      <c r="A3" s="109"/>
      <c r="B3" s="109"/>
    </row>
    <row r="4" spans="1:23" ht="56.25" customHeight="1">
      <c r="A4" s="139" t="s">
        <v>75</v>
      </c>
      <c r="B4" s="139"/>
      <c r="C4" s="139"/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55" ht="22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23"/>
      <c r="AW5" s="123"/>
      <c r="AX5" s="123"/>
      <c r="AY5" s="123"/>
      <c r="AZ5" s="108"/>
      <c r="BA5" s="108"/>
      <c r="BB5" s="108"/>
      <c r="BC5" s="108"/>
    </row>
    <row r="6" spans="1:55" ht="15" customHeight="1">
      <c r="A6" s="108"/>
      <c r="B6" s="108"/>
      <c r="C6" s="108"/>
      <c r="D6" s="163" t="s">
        <v>1</v>
      </c>
      <c r="E6" s="163"/>
      <c r="F6" s="163"/>
      <c r="G6" s="163"/>
      <c r="H6" s="163" t="s">
        <v>1</v>
      </c>
      <c r="I6" s="163"/>
      <c r="J6" s="163"/>
      <c r="K6" s="163"/>
      <c r="L6" s="163" t="s">
        <v>1</v>
      </c>
      <c r="M6" s="163"/>
      <c r="N6" s="163"/>
      <c r="O6" s="163"/>
      <c r="P6" s="163" t="s">
        <v>1</v>
      </c>
      <c r="Q6" s="163"/>
      <c r="R6" s="163"/>
      <c r="S6" s="163"/>
      <c r="T6" s="163" t="s">
        <v>1</v>
      </c>
      <c r="U6" s="163"/>
      <c r="V6" s="163"/>
      <c r="W6" s="163"/>
      <c r="X6" s="163" t="s">
        <v>1</v>
      </c>
      <c r="Y6" s="163"/>
      <c r="Z6" s="163"/>
      <c r="AA6" s="163"/>
      <c r="AB6" s="163" t="s">
        <v>1</v>
      </c>
      <c r="AC6" s="163"/>
      <c r="AD6" s="163"/>
      <c r="AE6" s="163"/>
      <c r="AF6" s="163" t="s">
        <v>1</v>
      </c>
      <c r="AG6" s="163"/>
      <c r="AH6" s="163"/>
      <c r="AI6" s="163"/>
      <c r="AJ6" s="163" t="s">
        <v>1</v>
      </c>
      <c r="AK6" s="163"/>
      <c r="AL6" s="163"/>
      <c r="AM6" s="163"/>
      <c r="AN6" s="163" t="s">
        <v>1</v>
      </c>
      <c r="AO6" s="163"/>
      <c r="AP6" s="163"/>
      <c r="AQ6" s="163"/>
      <c r="AR6" s="163" t="s">
        <v>1</v>
      </c>
      <c r="AS6" s="163"/>
      <c r="AT6" s="163"/>
      <c r="AU6" s="163"/>
      <c r="AV6" s="162" t="s">
        <v>1</v>
      </c>
      <c r="AW6" s="162"/>
      <c r="AX6" s="162"/>
      <c r="AY6" s="162"/>
      <c r="AZ6" s="163" t="s">
        <v>1</v>
      </c>
      <c r="BA6" s="163"/>
      <c r="BB6" s="163"/>
      <c r="BC6" s="163"/>
    </row>
    <row r="7" spans="1:55" ht="17.25" customHeight="1">
      <c r="A7" s="169" t="s">
        <v>4</v>
      </c>
      <c r="B7" s="169" t="s">
        <v>5</v>
      </c>
      <c r="C7" s="169" t="s">
        <v>6</v>
      </c>
      <c r="D7" s="169" t="s">
        <v>19</v>
      </c>
      <c r="E7" s="170"/>
      <c r="F7" s="170"/>
      <c r="G7" s="169" t="s">
        <v>0</v>
      </c>
      <c r="H7" s="167" t="s">
        <v>128</v>
      </c>
      <c r="I7" s="168"/>
      <c r="J7" s="168"/>
      <c r="K7" s="167" t="s">
        <v>0</v>
      </c>
      <c r="L7" s="169" t="s">
        <v>19</v>
      </c>
      <c r="M7" s="170"/>
      <c r="N7" s="170"/>
      <c r="O7" s="169" t="s">
        <v>0</v>
      </c>
      <c r="P7" s="167" t="s">
        <v>135</v>
      </c>
      <c r="Q7" s="168"/>
      <c r="R7" s="168"/>
      <c r="S7" s="167" t="s">
        <v>0</v>
      </c>
      <c r="T7" s="169" t="s">
        <v>19</v>
      </c>
      <c r="U7" s="170"/>
      <c r="V7" s="170"/>
      <c r="W7" s="169" t="s">
        <v>0</v>
      </c>
      <c r="X7" s="164" t="s">
        <v>146</v>
      </c>
      <c r="Y7" s="171"/>
      <c r="Z7" s="172"/>
      <c r="AA7" s="167" t="s">
        <v>0</v>
      </c>
      <c r="AB7" s="169" t="s">
        <v>19</v>
      </c>
      <c r="AC7" s="170"/>
      <c r="AD7" s="170"/>
      <c r="AE7" s="169" t="s">
        <v>0</v>
      </c>
      <c r="AF7" s="164" t="s">
        <v>153</v>
      </c>
      <c r="AG7" s="165"/>
      <c r="AH7" s="166"/>
      <c r="AI7" s="167" t="s">
        <v>0</v>
      </c>
      <c r="AJ7" s="169" t="s">
        <v>19</v>
      </c>
      <c r="AK7" s="170"/>
      <c r="AL7" s="170"/>
      <c r="AM7" s="169" t="s">
        <v>0</v>
      </c>
      <c r="AN7" s="178" t="s">
        <v>158</v>
      </c>
      <c r="AO7" s="179"/>
      <c r="AP7" s="180"/>
      <c r="AQ7" s="169" t="s">
        <v>0</v>
      </c>
      <c r="AR7" s="169" t="s">
        <v>19</v>
      </c>
      <c r="AS7" s="170"/>
      <c r="AT7" s="170"/>
      <c r="AU7" s="169" t="s">
        <v>0</v>
      </c>
      <c r="AV7" s="164" t="s">
        <v>171</v>
      </c>
      <c r="AW7" s="165"/>
      <c r="AX7" s="166"/>
      <c r="AY7" s="167" t="s">
        <v>0</v>
      </c>
      <c r="AZ7" s="169" t="s">
        <v>19</v>
      </c>
      <c r="BA7" s="170"/>
      <c r="BB7" s="170"/>
      <c r="BC7" s="169" t="s">
        <v>0</v>
      </c>
    </row>
    <row r="8" spans="1:55" ht="102" customHeight="1">
      <c r="A8" s="138"/>
      <c r="B8" s="173"/>
      <c r="C8" s="173"/>
      <c r="D8" s="36" t="s">
        <v>67</v>
      </c>
      <c r="E8" s="36" t="s">
        <v>74</v>
      </c>
      <c r="F8" s="36" t="s">
        <v>68</v>
      </c>
      <c r="G8" s="170"/>
      <c r="H8" s="77" t="s">
        <v>67</v>
      </c>
      <c r="I8" s="77" t="s">
        <v>74</v>
      </c>
      <c r="J8" s="77" t="s">
        <v>68</v>
      </c>
      <c r="K8" s="168"/>
      <c r="L8" s="36" t="s">
        <v>67</v>
      </c>
      <c r="M8" s="36" t="s">
        <v>74</v>
      </c>
      <c r="N8" s="36" t="s">
        <v>68</v>
      </c>
      <c r="O8" s="170"/>
      <c r="P8" s="77" t="s">
        <v>67</v>
      </c>
      <c r="Q8" s="77" t="s">
        <v>74</v>
      </c>
      <c r="R8" s="77" t="s">
        <v>68</v>
      </c>
      <c r="S8" s="168"/>
      <c r="T8" s="36" t="s">
        <v>67</v>
      </c>
      <c r="U8" s="36" t="s">
        <v>74</v>
      </c>
      <c r="V8" s="36" t="s">
        <v>68</v>
      </c>
      <c r="W8" s="170"/>
      <c r="X8" s="77" t="s">
        <v>67</v>
      </c>
      <c r="Y8" s="77" t="s">
        <v>74</v>
      </c>
      <c r="Z8" s="77" t="s">
        <v>68</v>
      </c>
      <c r="AA8" s="168"/>
      <c r="AB8" s="36" t="s">
        <v>67</v>
      </c>
      <c r="AC8" s="36" t="s">
        <v>74</v>
      </c>
      <c r="AD8" s="36" t="s">
        <v>68</v>
      </c>
      <c r="AE8" s="170"/>
      <c r="AF8" s="77" t="s">
        <v>67</v>
      </c>
      <c r="AG8" s="77" t="s">
        <v>74</v>
      </c>
      <c r="AH8" s="77" t="s">
        <v>68</v>
      </c>
      <c r="AI8" s="168"/>
      <c r="AJ8" s="36" t="s">
        <v>67</v>
      </c>
      <c r="AK8" s="36" t="s">
        <v>74</v>
      </c>
      <c r="AL8" s="36" t="s">
        <v>68</v>
      </c>
      <c r="AM8" s="170"/>
      <c r="AN8" s="36" t="s">
        <v>67</v>
      </c>
      <c r="AO8" s="36" t="s">
        <v>74</v>
      </c>
      <c r="AP8" s="36" t="s">
        <v>68</v>
      </c>
      <c r="AQ8" s="170"/>
      <c r="AR8" s="36" t="s">
        <v>67</v>
      </c>
      <c r="AS8" s="36" t="s">
        <v>74</v>
      </c>
      <c r="AT8" s="36" t="s">
        <v>68</v>
      </c>
      <c r="AU8" s="170"/>
      <c r="AV8" s="77" t="s">
        <v>67</v>
      </c>
      <c r="AW8" s="77" t="s">
        <v>74</v>
      </c>
      <c r="AX8" s="77" t="s">
        <v>68</v>
      </c>
      <c r="AY8" s="168"/>
      <c r="AZ8" s="36" t="s">
        <v>67</v>
      </c>
      <c r="BA8" s="36" t="s">
        <v>74</v>
      </c>
      <c r="BB8" s="36" t="s">
        <v>68</v>
      </c>
      <c r="BC8" s="170"/>
    </row>
    <row r="9" spans="1:55" ht="40.5" customHeight="1">
      <c r="A9" s="65" t="s">
        <v>24</v>
      </c>
      <c r="B9" s="67" t="s">
        <v>25</v>
      </c>
      <c r="C9" s="68" t="s">
        <v>23</v>
      </c>
      <c r="D9" s="37">
        <v>31629.7</v>
      </c>
      <c r="E9" s="37">
        <v>0</v>
      </c>
      <c r="F9" s="37">
        <v>0</v>
      </c>
      <c r="G9" s="37">
        <f>D9+E9+F9</f>
        <v>31629.7</v>
      </c>
      <c r="H9" s="80"/>
      <c r="I9" s="80"/>
      <c r="J9" s="80"/>
      <c r="K9" s="80">
        <f>H9+I9+J9</f>
        <v>0</v>
      </c>
      <c r="L9" s="37">
        <f aca="true" t="shared" si="0" ref="L9:N16">D9+H9</f>
        <v>31629.7</v>
      </c>
      <c r="M9" s="37">
        <f t="shared" si="0"/>
        <v>0</v>
      </c>
      <c r="N9" s="37">
        <f t="shared" si="0"/>
        <v>0</v>
      </c>
      <c r="O9" s="37">
        <f>L9+M9+N9</f>
        <v>31629.7</v>
      </c>
      <c r="P9" s="80"/>
      <c r="Q9" s="80"/>
      <c r="R9" s="80"/>
      <c r="S9" s="80">
        <f>P9+Q9+R9</f>
        <v>0</v>
      </c>
      <c r="T9" s="37">
        <f aca="true" t="shared" si="1" ref="T9:T37">L9+P9</f>
        <v>31629.7</v>
      </c>
      <c r="U9" s="37">
        <f aca="true" t="shared" si="2" ref="U9:U37">M9+Q9</f>
        <v>0</v>
      </c>
      <c r="V9" s="37">
        <f aca="true" t="shared" si="3" ref="V9:V37">N9+R9</f>
        <v>0</v>
      </c>
      <c r="W9" s="37">
        <f>T9+U9+V9</f>
        <v>31629.7</v>
      </c>
      <c r="X9" s="80"/>
      <c r="Y9" s="80"/>
      <c r="Z9" s="80"/>
      <c r="AA9" s="80">
        <f>X9+Y9+Z9</f>
        <v>0</v>
      </c>
      <c r="AB9" s="37">
        <f aca="true" t="shared" si="4" ref="AB9:AB37">T9+X9</f>
        <v>31629.7</v>
      </c>
      <c r="AC9" s="37">
        <f aca="true" t="shared" si="5" ref="AC9:AC37">U9+Y9</f>
        <v>0</v>
      </c>
      <c r="AD9" s="37">
        <f aca="true" t="shared" si="6" ref="AD9:AD37">V9+Z9</f>
        <v>0</v>
      </c>
      <c r="AE9" s="112">
        <f aca="true" t="shared" si="7" ref="AE9:AE16">AB9+AC9+AD9</f>
        <v>31629.7</v>
      </c>
      <c r="AF9" s="80"/>
      <c r="AG9" s="80"/>
      <c r="AH9" s="80"/>
      <c r="AI9" s="80">
        <f>AF9+AG9+AH9</f>
        <v>0</v>
      </c>
      <c r="AJ9" s="37">
        <f aca="true" t="shared" si="8" ref="AJ9:AL16">AB9+AF9</f>
        <v>31629.7</v>
      </c>
      <c r="AK9" s="37">
        <f t="shared" si="8"/>
        <v>0</v>
      </c>
      <c r="AL9" s="37">
        <f t="shared" si="8"/>
        <v>0</v>
      </c>
      <c r="AM9" s="37">
        <f aca="true" t="shared" si="9" ref="AM9:AM24">AJ9+AK9+AL9</f>
        <v>31629.7</v>
      </c>
      <c r="AN9" s="37"/>
      <c r="AO9" s="37"/>
      <c r="AP9" s="37"/>
      <c r="AQ9" s="37">
        <f>AN9+AO9+AP9</f>
        <v>0</v>
      </c>
      <c r="AR9" s="37">
        <f aca="true" t="shared" si="10" ref="AR9:AR16">AJ9+AN9</f>
        <v>31629.7</v>
      </c>
      <c r="AS9" s="37">
        <f aca="true" t="shared" si="11" ref="AS9:AS16">AK9+AO9</f>
        <v>0</v>
      </c>
      <c r="AT9" s="37">
        <f aca="true" t="shared" si="12" ref="AT9:AT16">AL9+AP9</f>
        <v>0</v>
      </c>
      <c r="AU9" s="37">
        <f aca="true" t="shared" si="13" ref="AU9:AU24">AR9+AS9+AT9</f>
        <v>31629.7</v>
      </c>
      <c r="AV9" s="80"/>
      <c r="AW9" s="80"/>
      <c r="AX9" s="80"/>
      <c r="AY9" s="80">
        <f>AV9+AW9+AX9</f>
        <v>0</v>
      </c>
      <c r="AZ9" s="37">
        <f aca="true" t="shared" si="14" ref="AZ9:AZ16">AR9+AV9</f>
        <v>31629.7</v>
      </c>
      <c r="BA9" s="37">
        <f aca="true" t="shared" si="15" ref="BA9:BA16">AS9+AW9</f>
        <v>0</v>
      </c>
      <c r="BB9" s="37">
        <f aca="true" t="shared" si="16" ref="BB9:BB16">AT9+AX9</f>
        <v>0</v>
      </c>
      <c r="BC9" s="37">
        <f>AZ9+BA9+BB9</f>
        <v>31629.7</v>
      </c>
    </row>
    <row r="10" spans="1:55" ht="111.75" customHeight="1">
      <c r="A10" s="65" t="s">
        <v>90</v>
      </c>
      <c r="B10" s="67" t="s">
        <v>91</v>
      </c>
      <c r="C10" s="51" t="s">
        <v>94</v>
      </c>
      <c r="D10" s="37">
        <v>14745</v>
      </c>
      <c r="E10" s="37">
        <v>0</v>
      </c>
      <c r="F10" s="37">
        <v>0</v>
      </c>
      <c r="G10" s="37">
        <f aca="true" t="shared" si="17" ref="G10:G36">D10+E10+F10</f>
        <v>14745</v>
      </c>
      <c r="H10" s="80"/>
      <c r="I10" s="80"/>
      <c r="J10" s="80"/>
      <c r="K10" s="80">
        <f aca="true" t="shared" si="18" ref="K10:K36">H10+I10+J10</f>
        <v>0</v>
      </c>
      <c r="L10" s="37">
        <f t="shared" si="0"/>
        <v>14745</v>
      </c>
      <c r="M10" s="37">
        <f t="shared" si="0"/>
        <v>0</v>
      </c>
      <c r="N10" s="37">
        <f t="shared" si="0"/>
        <v>0</v>
      </c>
      <c r="O10" s="37">
        <f aca="true" t="shared" si="19" ref="O10:O36">L10+M10+N10</f>
        <v>14745</v>
      </c>
      <c r="P10" s="80"/>
      <c r="Q10" s="80"/>
      <c r="R10" s="80"/>
      <c r="S10" s="80">
        <f aca="true" t="shared" si="20" ref="S10:S36">P10+Q10+R10</f>
        <v>0</v>
      </c>
      <c r="T10" s="37">
        <f t="shared" si="1"/>
        <v>14745</v>
      </c>
      <c r="U10" s="37">
        <f t="shared" si="2"/>
        <v>0</v>
      </c>
      <c r="V10" s="37">
        <f t="shared" si="3"/>
        <v>0</v>
      </c>
      <c r="W10" s="37">
        <f aca="true" t="shared" si="21" ref="W10:W36">T10+U10+V10</f>
        <v>14745</v>
      </c>
      <c r="X10" s="80"/>
      <c r="Y10" s="80"/>
      <c r="Z10" s="80"/>
      <c r="AA10" s="80">
        <f aca="true" t="shared" si="22" ref="AA10:AA36">X10+Y10+Z10</f>
        <v>0</v>
      </c>
      <c r="AB10" s="37">
        <f t="shared" si="4"/>
        <v>14745</v>
      </c>
      <c r="AC10" s="37">
        <f t="shared" si="5"/>
        <v>0</v>
      </c>
      <c r="AD10" s="37">
        <f t="shared" si="6"/>
        <v>0</v>
      </c>
      <c r="AE10" s="112">
        <f t="shared" si="7"/>
        <v>14745</v>
      </c>
      <c r="AF10" s="80"/>
      <c r="AG10" s="80"/>
      <c r="AH10" s="80"/>
      <c r="AI10" s="80">
        <f aca="true" t="shared" si="23" ref="AI10:AI24">AF10+AG10+AH10</f>
        <v>0</v>
      </c>
      <c r="AJ10" s="37">
        <f t="shared" si="8"/>
        <v>14745</v>
      </c>
      <c r="AK10" s="37">
        <f t="shared" si="8"/>
        <v>0</v>
      </c>
      <c r="AL10" s="37">
        <f t="shared" si="8"/>
        <v>0</v>
      </c>
      <c r="AM10" s="37">
        <f t="shared" si="9"/>
        <v>14745</v>
      </c>
      <c r="AN10" s="37">
        <v>-14745</v>
      </c>
      <c r="AO10" s="37"/>
      <c r="AP10" s="37"/>
      <c r="AQ10" s="37">
        <f aca="true" t="shared" si="24" ref="AQ10:AQ24">AN10+AO10+AP10</f>
        <v>-14745</v>
      </c>
      <c r="AR10" s="37">
        <f t="shared" si="10"/>
        <v>0</v>
      </c>
      <c r="AS10" s="37">
        <f t="shared" si="11"/>
        <v>0</v>
      </c>
      <c r="AT10" s="37">
        <f t="shared" si="12"/>
        <v>0</v>
      </c>
      <c r="AU10" s="37">
        <f t="shared" si="13"/>
        <v>0</v>
      </c>
      <c r="AV10" s="80"/>
      <c r="AW10" s="80"/>
      <c r="AX10" s="80"/>
      <c r="AY10" s="80">
        <f>AV10+AW10+AX10</f>
        <v>0</v>
      </c>
      <c r="AZ10" s="37">
        <f t="shared" si="14"/>
        <v>0</v>
      </c>
      <c r="BA10" s="37">
        <f t="shared" si="15"/>
        <v>0</v>
      </c>
      <c r="BB10" s="37">
        <f t="shared" si="16"/>
        <v>0</v>
      </c>
      <c r="BC10" s="37">
        <f>AZ10+BA10+BB10</f>
        <v>0</v>
      </c>
    </row>
    <row r="11" spans="1:55" ht="101.25" customHeight="1">
      <c r="A11" s="148" t="s">
        <v>177</v>
      </c>
      <c r="B11" s="149" t="s">
        <v>91</v>
      </c>
      <c r="C11" s="150" t="s">
        <v>94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>
        <v>5000</v>
      </c>
      <c r="AY11" s="151">
        <f>AV11+AW11+AX11</f>
        <v>5000</v>
      </c>
      <c r="AZ11" s="151">
        <f>AR11+AV11</f>
        <v>0</v>
      </c>
      <c r="BA11" s="151">
        <f>AS11+AW11</f>
        <v>0</v>
      </c>
      <c r="BB11" s="151">
        <f>AT11+AX11</f>
        <v>5000</v>
      </c>
      <c r="BC11" s="151">
        <f>AZ11+BA11+BB11</f>
        <v>5000</v>
      </c>
    </row>
    <row r="12" spans="1:55" ht="41.25" customHeight="1">
      <c r="A12" s="174" t="s">
        <v>136</v>
      </c>
      <c r="B12" s="176" t="s">
        <v>9</v>
      </c>
      <c r="C12" s="71" t="s">
        <v>137</v>
      </c>
      <c r="D12" s="37"/>
      <c r="E12" s="37"/>
      <c r="F12" s="37"/>
      <c r="G12" s="37"/>
      <c r="H12" s="80"/>
      <c r="I12" s="80"/>
      <c r="J12" s="80"/>
      <c r="K12" s="80"/>
      <c r="L12" s="37"/>
      <c r="M12" s="37"/>
      <c r="N12" s="37"/>
      <c r="O12" s="37"/>
      <c r="P12" s="80">
        <v>6991.3</v>
      </c>
      <c r="Q12" s="80"/>
      <c r="R12" s="80"/>
      <c r="S12" s="80">
        <f>P12+Q12+R12</f>
        <v>6991.3</v>
      </c>
      <c r="T12" s="37">
        <f>L12+P12</f>
        <v>6991.3</v>
      </c>
      <c r="U12" s="37">
        <f>M12+Q12</f>
        <v>0</v>
      </c>
      <c r="V12" s="37">
        <f>N12+R12</f>
        <v>0</v>
      </c>
      <c r="W12" s="37">
        <f>T12+U12+V12</f>
        <v>6991.3</v>
      </c>
      <c r="X12" s="80"/>
      <c r="Y12" s="80"/>
      <c r="Z12" s="80"/>
      <c r="AA12" s="80">
        <f>X12+Y12+Z12</f>
        <v>0</v>
      </c>
      <c r="AB12" s="37">
        <f>T12+X12</f>
        <v>6991.3</v>
      </c>
      <c r="AC12" s="37">
        <f>U12+Y12</f>
        <v>0</v>
      </c>
      <c r="AD12" s="37">
        <f>V12+Z12</f>
        <v>0</v>
      </c>
      <c r="AE12" s="112">
        <f>AB12+AC12+AD12</f>
        <v>6991.3</v>
      </c>
      <c r="AF12" s="80"/>
      <c r="AG12" s="80"/>
      <c r="AH12" s="80"/>
      <c r="AI12" s="80">
        <f>AF12+AG12+AH12</f>
        <v>0</v>
      </c>
      <c r="AJ12" s="37">
        <f>AB12+AF12</f>
        <v>6991.3</v>
      </c>
      <c r="AK12" s="37">
        <f>AC12+AG12</f>
        <v>0</v>
      </c>
      <c r="AL12" s="37">
        <f>AD12+AH12</f>
        <v>0</v>
      </c>
      <c r="AM12" s="37">
        <f>AJ12+AK12+AL12</f>
        <v>6991.3</v>
      </c>
      <c r="AN12" s="37"/>
      <c r="AO12" s="37">
        <v>7800.9</v>
      </c>
      <c r="AP12" s="37"/>
      <c r="AQ12" s="37">
        <f>AN12+AO12+AP12</f>
        <v>7800.9</v>
      </c>
      <c r="AR12" s="37">
        <f aca="true" t="shared" si="25" ref="AR12:AT13">AJ12+AN12</f>
        <v>6991.3</v>
      </c>
      <c r="AS12" s="37">
        <f t="shared" si="25"/>
        <v>7800.9</v>
      </c>
      <c r="AT12" s="37">
        <f t="shared" si="25"/>
        <v>0</v>
      </c>
      <c r="AU12" s="37">
        <f>AR12+AS12+AT12</f>
        <v>14792.2</v>
      </c>
      <c r="AV12" s="80"/>
      <c r="AW12" s="80"/>
      <c r="AX12" s="80"/>
      <c r="AY12" s="80">
        <f>AV12+AW12+AX12</f>
        <v>0</v>
      </c>
      <c r="AZ12" s="37">
        <f t="shared" si="14"/>
        <v>6991.3</v>
      </c>
      <c r="BA12" s="37">
        <f t="shared" si="15"/>
        <v>7800.9</v>
      </c>
      <c r="BB12" s="37">
        <f t="shared" si="16"/>
        <v>0</v>
      </c>
      <c r="BC12" s="37">
        <f>AZ12+BA12+BB12</f>
        <v>14792.2</v>
      </c>
    </row>
    <row r="13" spans="1:55" ht="42" customHeight="1">
      <c r="A13" s="175"/>
      <c r="B13" s="177"/>
      <c r="C13" s="71" t="s">
        <v>10</v>
      </c>
      <c r="D13" s="37"/>
      <c r="E13" s="37"/>
      <c r="F13" s="37"/>
      <c r="G13" s="37"/>
      <c r="H13" s="80"/>
      <c r="I13" s="80"/>
      <c r="J13" s="80"/>
      <c r="K13" s="80"/>
      <c r="L13" s="37"/>
      <c r="M13" s="37"/>
      <c r="N13" s="37"/>
      <c r="O13" s="37"/>
      <c r="P13" s="80"/>
      <c r="Q13" s="80"/>
      <c r="R13" s="80"/>
      <c r="S13" s="80"/>
      <c r="T13" s="37"/>
      <c r="U13" s="37"/>
      <c r="V13" s="37"/>
      <c r="W13" s="37"/>
      <c r="X13" s="80"/>
      <c r="Y13" s="80"/>
      <c r="Z13" s="80"/>
      <c r="AA13" s="80"/>
      <c r="AB13" s="37"/>
      <c r="AC13" s="37"/>
      <c r="AD13" s="37"/>
      <c r="AE13" s="112"/>
      <c r="AF13" s="80"/>
      <c r="AG13" s="80"/>
      <c r="AH13" s="80"/>
      <c r="AI13" s="80"/>
      <c r="AJ13" s="37"/>
      <c r="AK13" s="37"/>
      <c r="AL13" s="37"/>
      <c r="AM13" s="37"/>
      <c r="AN13" s="37">
        <v>35312</v>
      </c>
      <c r="AO13" s="37"/>
      <c r="AP13" s="37"/>
      <c r="AQ13" s="37">
        <f>AN13+AO13+AP13</f>
        <v>35312</v>
      </c>
      <c r="AR13" s="37">
        <f t="shared" si="25"/>
        <v>35312</v>
      </c>
      <c r="AS13" s="37">
        <f t="shared" si="25"/>
        <v>0</v>
      </c>
      <c r="AT13" s="37">
        <f t="shared" si="25"/>
        <v>0</v>
      </c>
      <c r="AU13" s="37">
        <f>AR13+AS13+AT13</f>
        <v>35312</v>
      </c>
      <c r="AV13" s="80"/>
      <c r="AW13" s="80"/>
      <c r="AX13" s="80"/>
      <c r="AY13" s="80">
        <f>AV13+AW13+AX13</f>
        <v>0</v>
      </c>
      <c r="AZ13" s="37">
        <f t="shared" si="14"/>
        <v>35312</v>
      </c>
      <c r="BA13" s="37">
        <f t="shared" si="15"/>
        <v>0</v>
      </c>
      <c r="BB13" s="37">
        <f t="shared" si="16"/>
        <v>0</v>
      </c>
      <c r="BC13" s="37">
        <f>AZ13+BA13+BB13</f>
        <v>35312</v>
      </c>
    </row>
    <row r="14" spans="1:55" ht="36" customHeight="1">
      <c r="A14" s="69" t="s">
        <v>8</v>
      </c>
      <c r="B14" s="70" t="s">
        <v>9</v>
      </c>
      <c r="C14" s="71" t="s">
        <v>10</v>
      </c>
      <c r="D14" s="37">
        <v>34775.3</v>
      </c>
      <c r="E14" s="37">
        <v>31891.5</v>
      </c>
      <c r="F14" s="37">
        <v>0</v>
      </c>
      <c r="G14" s="37">
        <f t="shared" si="17"/>
        <v>66666.8</v>
      </c>
      <c r="H14" s="80"/>
      <c r="I14" s="80"/>
      <c r="J14" s="80"/>
      <c r="K14" s="80">
        <f t="shared" si="18"/>
        <v>0</v>
      </c>
      <c r="L14" s="37">
        <f t="shared" si="0"/>
        <v>34775.3</v>
      </c>
      <c r="M14" s="37">
        <f t="shared" si="0"/>
        <v>31891.5</v>
      </c>
      <c r="N14" s="37">
        <f t="shared" si="0"/>
        <v>0</v>
      </c>
      <c r="O14" s="37">
        <f t="shared" si="19"/>
        <v>66666.8</v>
      </c>
      <c r="P14" s="80"/>
      <c r="Q14" s="80"/>
      <c r="R14" s="80"/>
      <c r="S14" s="80">
        <f t="shared" si="20"/>
        <v>0</v>
      </c>
      <c r="T14" s="37">
        <f t="shared" si="1"/>
        <v>34775.3</v>
      </c>
      <c r="U14" s="37">
        <f t="shared" si="2"/>
        <v>31891.5</v>
      </c>
      <c r="V14" s="37">
        <f t="shared" si="3"/>
        <v>0</v>
      </c>
      <c r="W14" s="37">
        <f t="shared" si="21"/>
        <v>66666.8</v>
      </c>
      <c r="X14" s="80"/>
      <c r="Y14" s="80"/>
      <c r="Z14" s="80"/>
      <c r="AA14" s="80">
        <f t="shared" si="22"/>
        <v>0</v>
      </c>
      <c r="AB14" s="37">
        <f t="shared" si="4"/>
        <v>34775.3</v>
      </c>
      <c r="AC14" s="37">
        <f t="shared" si="5"/>
        <v>31891.5</v>
      </c>
      <c r="AD14" s="37">
        <f t="shared" si="6"/>
        <v>0</v>
      </c>
      <c r="AE14" s="112">
        <f t="shared" si="7"/>
        <v>66666.8</v>
      </c>
      <c r="AF14" s="80"/>
      <c r="AG14" s="80"/>
      <c r="AH14" s="80"/>
      <c r="AI14" s="80">
        <f t="shared" si="23"/>
        <v>0</v>
      </c>
      <c r="AJ14" s="37">
        <f t="shared" si="8"/>
        <v>34775.3</v>
      </c>
      <c r="AK14" s="37">
        <f t="shared" si="8"/>
        <v>31891.5</v>
      </c>
      <c r="AL14" s="37">
        <f t="shared" si="8"/>
        <v>0</v>
      </c>
      <c r="AM14" s="37">
        <f t="shared" si="9"/>
        <v>66666.8</v>
      </c>
      <c r="AN14" s="37">
        <v>4575.7</v>
      </c>
      <c r="AO14" s="37">
        <v>4832</v>
      </c>
      <c r="AP14" s="37"/>
      <c r="AQ14" s="37">
        <f t="shared" si="24"/>
        <v>9407.7</v>
      </c>
      <c r="AR14" s="37">
        <f t="shared" si="10"/>
        <v>39351</v>
      </c>
      <c r="AS14" s="37">
        <f t="shared" si="11"/>
        <v>36723.5</v>
      </c>
      <c r="AT14" s="37">
        <f t="shared" si="12"/>
        <v>0</v>
      </c>
      <c r="AU14" s="37">
        <f t="shared" si="13"/>
        <v>76074.5</v>
      </c>
      <c r="AV14" s="80"/>
      <c r="AW14" s="80"/>
      <c r="AX14" s="80"/>
      <c r="AY14" s="80">
        <f aca="true" t="shared" si="26" ref="AY14:AY24">AV14+AW14+AX14</f>
        <v>0</v>
      </c>
      <c r="AZ14" s="37">
        <f t="shared" si="14"/>
        <v>39351</v>
      </c>
      <c r="BA14" s="37">
        <f t="shared" si="15"/>
        <v>36723.5</v>
      </c>
      <c r="BB14" s="37">
        <f t="shared" si="16"/>
        <v>0</v>
      </c>
      <c r="BC14" s="37">
        <f aca="true" t="shared" si="27" ref="BC14:BC24">AZ14+BA14+BB14</f>
        <v>76074.5</v>
      </c>
    </row>
    <row r="15" spans="1:55" ht="44.25" customHeight="1">
      <c r="A15" s="69" t="s">
        <v>32</v>
      </c>
      <c r="B15" s="70" t="s">
        <v>9</v>
      </c>
      <c r="C15" s="71" t="s">
        <v>10</v>
      </c>
      <c r="D15" s="37">
        <v>23138.4</v>
      </c>
      <c r="E15" s="37">
        <v>0</v>
      </c>
      <c r="F15" s="37">
        <v>0</v>
      </c>
      <c r="G15" s="37">
        <f t="shared" si="17"/>
        <v>23138.4</v>
      </c>
      <c r="H15" s="80"/>
      <c r="I15" s="80"/>
      <c r="J15" s="80"/>
      <c r="K15" s="80">
        <f t="shared" si="18"/>
        <v>0</v>
      </c>
      <c r="L15" s="37">
        <f t="shared" si="0"/>
        <v>23138.4</v>
      </c>
      <c r="M15" s="37">
        <f t="shared" si="0"/>
        <v>0</v>
      </c>
      <c r="N15" s="37">
        <f t="shared" si="0"/>
        <v>0</v>
      </c>
      <c r="O15" s="37">
        <f t="shared" si="19"/>
        <v>23138.4</v>
      </c>
      <c r="P15" s="80"/>
      <c r="Q15" s="80"/>
      <c r="R15" s="80"/>
      <c r="S15" s="80">
        <f t="shared" si="20"/>
        <v>0</v>
      </c>
      <c r="T15" s="37">
        <f t="shared" si="1"/>
        <v>23138.4</v>
      </c>
      <c r="U15" s="37">
        <f t="shared" si="2"/>
        <v>0</v>
      </c>
      <c r="V15" s="37">
        <f t="shared" si="3"/>
        <v>0</v>
      </c>
      <c r="W15" s="37">
        <f t="shared" si="21"/>
        <v>23138.4</v>
      </c>
      <c r="X15" s="80"/>
      <c r="Y15" s="80"/>
      <c r="Z15" s="80"/>
      <c r="AA15" s="80">
        <f t="shared" si="22"/>
        <v>0</v>
      </c>
      <c r="AB15" s="37">
        <f t="shared" si="4"/>
        <v>23138.4</v>
      </c>
      <c r="AC15" s="37">
        <f t="shared" si="5"/>
        <v>0</v>
      </c>
      <c r="AD15" s="37">
        <f t="shared" si="6"/>
        <v>0</v>
      </c>
      <c r="AE15" s="112">
        <f t="shared" si="7"/>
        <v>23138.4</v>
      </c>
      <c r="AF15" s="80"/>
      <c r="AG15" s="80"/>
      <c r="AH15" s="80"/>
      <c r="AI15" s="80">
        <f t="shared" si="23"/>
        <v>0</v>
      </c>
      <c r="AJ15" s="37">
        <f t="shared" si="8"/>
        <v>23138.4</v>
      </c>
      <c r="AK15" s="37">
        <f t="shared" si="8"/>
        <v>0</v>
      </c>
      <c r="AL15" s="37">
        <f t="shared" si="8"/>
        <v>0</v>
      </c>
      <c r="AM15" s="37">
        <f t="shared" si="9"/>
        <v>23138.4</v>
      </c>
      <c r="AN15" s="37"/>
      <c r="AO15" s="37"/>
      <c r="AP15" s="37"/>
      <c r="AQ15" s="37">
        <f t="shared" si="24"/>
        <v>0</v>
      </c>
      <c r="AR15" s="37">
        <f t="shared" si="10"/>
        <v>23138.4</v>
      </c>
      <c r="AS15" s="37">
        <f t="shared" si="11"/>
        <v>0</v>
      </c>
      <c r="AT15" s="37">
        <f t="shared" si="12"/>
        <v>0</v>
      </c>
      <c r="AU15" s="37">
        <f t="shared" si="13"/>
        <v>23138.4</v>
      </c>
      <c r="AV15" s="80"/>
      <c r="AW15" s="80"/>
      <c r="AX15" s="80"/>
      <c r="AY15" s="80">
        <f t="shared" si="26"/>
        <v>0</v>
      </c>
      <c r="AZ15" s="37">
        <f t="shared" si="14"/>
        <v>23138.4</v>
      </c>
      <c r="BA15" s="37">
        <f t="shared" si="15"/>
        <v>0</v>
      </c>
      <c r="BB15" s="37">
        <f t="shared" si="16"/>
        <v>0</v>
      </c>
      <c r="BC15" s="37">
        <f t="shared" si="27"/>
        <v>23138.4</v>
      </c>
    </row>
    <row r="16" spans="1:55" ht="63" customHeight="1">
      <c r="A16" s="72" t="s">
        <v>86</v>
      </c>
      <c r="B16" s="70" t="s">
        <v>9</v>
      </c>
      <c r="C16" s="19" t="s">
        <v>11</v>
      </c>
      <c r="D16" s="37">
        <v>5600</v>
      </c>
      <c r="E16" s="37">
        <v>5000</v>
      </c>
      <c r="F16" s="37">
        <v>0</v>
      </c>
      <c r="G16" s="37">
        <f t="shared" si="17"/>
        <v>10600</v>
      </c>
      <c r="H16" s="80"/>
      <c r="I16" s="80"/>
      <c r="J16" s="80"/>
      <c r="K16" s="80">
        <f t="shared" si="18"/>
        <v>0</v>
      </c>
      <c r="L16" s="37">
        <f t="shared" si="0"/>
        <v>5600</v>
      </c>
      <c r="M16" s="37">
        <f t="shared" si="0"/>
        <v>5000</v>
      </c>
      <c r="N16" s="37">
        <f t="shared" si="0"/>
        <v>0</v>
      </c>
      <c r="O16" s="37">
        <f t="shared" si="19"/>
        <v>10600</v>
      </c>
      <c r="P16" s="80"/>
      <c r="Q16" s="80"/>
      <c r="R16" s="80"/>
      <c r="S16" s="80">
        <f t="shared" si="20"/>
        <v>0</v>
      </c>
      <c r="T16" s="37">
        <f t="shared" si="1"/>
        <v>5600</v>
      </c>
      <c r="U16" s="37">
        <f t="shared" si="2"/>
        <v>5000</v>
      </c>
      <c r="V16" s="37">
        <f t="shared" si="3"/>
        <v>0</v>
      </c>
      <c r="W16" s="37">
        <f t="shared" si="21"/>
        <v>10600</v>
      </c>
      <c r="X16" s="80"/>
      <c r="Y16" s="80"/>
      <c r="Z16" s="80"/>
      <c r="AA16" s="80">
        <f t="shared" si="22"/>
        <v>0</v>
      </c>
      <c r="AB16" s="37">
        <f t="shared" si="4"/>
        <v>5600</v>
      </c>
      <c r="AC16" s="37">
        <f t="shared" si="5"/>
        <v>5000</v>
      </c>
      <c r="AD16" s="37">
        <f t="shared" si="6"/>
        <v>0</v>
      </c>
      <c r="AE16" s="112">
        <f t="shared" si="7"/>
        <v>10600</v>
      </c>
      <c r="AF16" s="80"/>
      <c r="AG16" s="80"/>
      <c r="AH16" s="80"/>
      <c r="AI16" s="80">
        <f t="shared" si="23"/>
        <v>0</v>
      </c>
      <c r="AJ16" s="37">
        <f t="shared" si="8"/>
        <v>5600</v>
      </c>
      <c r="AK16" s="37">
        <f t="shared" si="8"/>
        <v>5000</v>
      </c>
      <c r="AL16" s="37">
        <f t="shared" si="8"/>
        <v>0</v>
      </c>
      <c r="AM16" s="37">
        <f t="shared" si="9"/>
        <v>10600</v>
      </c>
      <c r="AN16" s="37"/>
      <c r="AO16" s="37"/>
      <c r="AP16" s="37"/>
      <c r="AQ16" s="37">
        <f t="shared" si="24"/>
        <v>0</v>
      </c>
      <c r="AR16" s="37">
        <f t="shared" si="10"/>
        <v>5600</v>
      </c>
      <c r="AS16" s="37">
        <f t="shared" si="11"/>
        <v>5000</v>
      </c>
      <c r="AT16" s="37">
        <f t="shared" si="12"/>
        <v>0</v>
      </c>
      <c r="AU16" s="37">
        <f t="shared" si="13"/>
        <v>10600</v>
      </c>
      <c r="AV16" s="80"/>
      <c r="AW16" s="80"/>
      <c r="AX16" s="80"/>
      <c r="AY16" s="80">
        <f t="shared" si="26"/>
        <v>0</v>
      </c>
      <c r="AZ16" s="37">
        <f t="shared" si="14"/>
        <v>5600</v>
      </c>
      <c r="BA16" s="37">
        <f t="shared" si="15"/>
        <v>5000</v>
      </c>
      <c r="BB16" s="37">
        <f t="shared" si="16"/>
        <v>0</v>
      </c>
      <c r="BC16" s="37">
        <f t="shared" si="27"/>
        <v>10600</v>
      </c>
    </row>
    <row r="17" spans="1:55" ht="64.5" customHeight="1">
      <c r="A17" s="72" t="s">
        <v>154</v>
      </c>
      <c r="B17" s="19" t="s">
        <v>12</v>
      </c>
      <c r="C17" s="73" t="s">
        <v>13</v>
      </c>
      <c r="D17" s="37">
        <v>61492.7</v>
      </c>
      <c r="E17" s="37">
        <v>9909</v>
      </c>
      <c r="F17" s="37">
        <v>0</v>
      </c>
      <c r="G17" s="37">
        <f t="shared" si="17"/>
        <v>71401.7</v>
      </c>
      <c r="H17" s="37">
        <v>-1551.1</v>
      </c>
      <c r="I17" s="37"/>
      <c r="J17" s="37"/>
      <c r="K17" s="37">
        <f t="shared" si="18"/>
        <v>-1551.1</v>
      </c>
      <c r="L17" s="37">
        <f aca="true" t="shared" si="28" ref="L17:L29">D17+H17</f>
        <v>59941.6</v>
      </c>
      <c r="M17" s="37">
        <f aca="true" t="shared" si="29" ref="M17:M29">E17+I17</f>
        <v>9909</v>
      </c>
      <c r="N17" s="37">
        <f aca="true" t="shared" si="30" ref="N17:N29">F17+J17</f>
        <v>0</v>
      </c>
      <c r="O17" s="37">
        <f t="shared" si="19"/>
        <v>69850.6</v>
      </c>
      <c r="P17" s="37">
        <f>3337+29100-3337-29100</f>
        <v>0</v>
      </c>
      <c r="Q17" s="37"/>
      <c r="R17" s="37"/>
      <c r="S17" s="37">
        <f t="shared" si="20"/>
        <v>0</v>
      </c>
      <c r="T17" s="37">
        <f t="shared" si="1"/>
        <v>59941.6</v>
      </c>
      <c r="U17" s="37">
        <f t="shared" si="2"/>
        <v>9909</v>
      </c>
      <c r="V17" s="37">
        <f t="shared" si="3"/>
        <v>0</v>
      </c>
      <c r="W17" s="37">
        <f t="shared" si="21"/>
        <v>69850.6</v>
      </c>
      <c r="X17" s="80">
        <v>-59941.6</v>
      </c>
      <c r="Y17" s="80">
        <v>-9909</v>
      </c>
      <c r="Z17" s="80"/>
      <c r="AA17" s="80">
        <f t="shared" si="22"/>
        <v>-69850.6</v>
      </c>
      <c r="AB17" s="37"/>
      <c r="AC17" s="37"/>
      <c r="AD17" s="37"/>
      <c r="AE17" s="37">
        <f aca="true" t="shared" si="31" ref="AE17:AE29">AB17+AC17+AD17</f>
        <v>0</v>
      </c>
      <c r="AF17" s="80"/>
      <c r="AG17" s="80"/>
      <c r="AH17" s="80"/>
      <c r="AI17" s="80">
        <f t="shared" si="23"/>
        <v>0</v>
      </c>
      <c r="AJ17" s="37"/>
      <c r="AK17" s="37"/>
      <c r="AL17" s="37"/>
      <c r="AM17" s="37">
        <f t="shared" si="9"/>
        <v>0</v>
      </c>
      <c r="AN17" s="37"/>
      <c r="AO17" s="37"/>
      <c r="AP17" s="37"/>
      <c r="AQ17" s="37">
        <f t="shared" si="24"/>
        <v>0</v>
      </c>
      <c r="AR17" s="37"/>
      <c r="AS17" s="37"/>
      <c r="AT17" s="37"/>
      <c r="AU17" s="37">
        <f t="shared" si="13"/>
        <v>0</v>
      </c>
      <c r="AV17" s="80"/>
      <c r="AW17" s="80"/>
      <c r="AX17" s="80"/>
      <c r="AY17" s="80">
        <f t="shared" si="26"/>
        <v>0</v>
      </c>
      <c r="AZ17" s="37"/>
      <c r="BA17" s="37"/>
      <c r="BB17" s="37"/>
      <c r="BC17" s="37">
        <f t="shared" si="27"/>
        <v>0</v>
      </c>
    </row>
    <row r="18" spans="1:55" ht="78" customHeight="1">
      <c r="A18" s="66" t="s">
        <v>95</v>
      </c>
      <c r="B18" s="74" t="s">
        <v>92</v>
      </c>
      <c r="C18" s="74" t="s">
        <v>7</v>
      </c>
      <c r="D18" s="37">
        <v>8526.4</v>
      </c>
      <c r="E18" s="37">
        <v>0</v>
      </c>
      <c r="F18" s="37">
        <v>0</v>
      </c>
      <c r="G18" s="37">
        <f t="shared" si="17"/>
        <v>8526.4</v>
      </c>
      <c r="H18" s="80"/>
      <c r="I18" s="80"/>
      <c r="J18" s="80"/>
      <c r="K18" s="80">
        <f t="shared" si="18"/>
        <v>0</v>
      </c>
      <c r="L18" s="37">
        <f t="shared" si="28"/>
        <v>8526.4</v>
      </c>
      <c r="M18" s="37">
        <f t="shared" si="29"/>
        <v>0</v>
      </c>
      <c r="N18" s="37">
        <f t="shared" si="30"/>
        <v>0</v>
      </c>
      <c r="O18" s="37">
        <f t="shared" si="19"/>
        <v>8526.4</v>
      </c>
      <c r="P18" s="80"/>
      <c r="Q18" s="80"/>
      <c r="R18" s="80"/>
      <c r="S18" s="80">
        <f t="shared" si="20"/>
        <v>0</v>
      </c>
      <c r="T18" s="37">
        <f t="shared" si="1"/>
        <v>8526.4</v>
      </c>
      <c r="U18" s="37">
        <f t="shared" si="2"/>
        <v>0</v>
      </c>
      <c r="V18" s="37">
        <f t="shared" si="3"/>
        <v>0</v>
      </c>
      <c r="W18" s="37">
        <f t="shared" si="21"/>
        <v>8526.4</v>
      </c>
      <c r="X18" s="80"/>
      <c r="Y18" s="80"/>
      <c r="Z18" s="80"/>
      <c r="AA18" s="80">
        <f t="shared" si="22"/>
        <v>0</v>
      </c>
      <c r="AB18" s="37">
        <f t="shared" si="4"/>
        <v>8526.4</v>
      </c>
      <c r="AC18" s="37">
        <f t="shared" si="5"/>
        <v>0</v>
      </c>
      <c r="AD18" s="37">
        <f t="shared" si="6"/>
        <v>0</v>
      </c>
      <c r="AE18" s="37">
        <f t="shared" si="31"/>
        <v>8526.4</v>
      </c>
      <c r="AF18" s="80"/>
      <c r="AG18" s="80"/>
      <c r="AH18" s="80"/>
      <c r="AI18" s="80">
        <f t="shared" si="23"/>
        <v>0</v>
      </c>
      <c r="AJ18" s="37">
        <f aca="true" t="shared" si="32" ref="AJ18:AJ37">AB18+AF18</f>
        <v>8526.4</v>
      </c>
      <c r="AK18" s="37">
        <f aca="true" t="shared" si="33" ref="AK18:AK37">AC18+AG18</f>
        <v>0</v>
      </c>
      <c r="AL18" s="37">
        <f aca="true" t="shared" si="34" ref="AL18:AL37">AD18+AH18</f>
        <v>0</v>
      </c>
      <c r="AM18" s="37">
        <f t="shared" si="9"/>
        <v>8526.4</v>
      </c>
      <c r="AN18" s="37"/>
      <c r="AO18" s="37"/>
      <c r="AP18" s="37"/>
      <c r="AQ18" s="37">
        <f t="shared" si="24"/>
        <v>0</v>
      </c>
      <c r="AR18" s="112">
        <f aca="true" t="shared" si="35" ref="AR18:AR37">AJ18+AN18</f>
        <v>8526.4</v>
      </c>
      <c r="AS18" s="37">
        <f aca="true" t="shared" si="36" ref="AS18:AS37">AK18+AO18</f>
        <v>0</v>
      </c>
      <c r="AT18" s="37">
        <f aca="true" t="shared" si="37" ref="AT18:AT37">AL18+AP18</f>
        <v>0</v>
      </c>
      <c r="AU18" s="112">
        <f t="shared" si="13"/>
        <v>8526.4</v>
      </c>
      <c r="AV18" s="80">
        <v>-1455</v>
      </c>
      <c r="AW18" s="80"/>
      <c r="AX18" s="80"/>
      <c r="AY18" s="80">
        <f t="shared" si="26"/>
        <v>-1455</v>
      </c>
      <c r="AZ18" s="112">
        <f aca="true" t="shared" si="38" ref="AZ18:AZ33">AR18+AV18</f>
        <v>7071.4</v>
      </c>
      <c r="BA18" s="37">
        <f aca="true" t="shared" si="39" ref="BA18:BA33">AS18+AW18</f>
        <v>0</v>
      </c>
      <c r="BB18" s="37">
        <f aca="true" t="shared" si="40" ref="BB18:BB33">AT18+AX18</f>
        <v>0</v>
      </c>
      <c r="BC18" s="112">
        <f t="shared" si="27"/>
        <v>7071.4</v>
      </c>
    </row>
    <row r="19" spans="1:55" ht="75.75" customHeight="1">
      <c r="A19" s="72" t="s">
        <v>124</v>
      </c>
      <c r="B19" s="75" t="s">
        <v>14</v>
      </c>
      <c r="C19" s="73" t="s">
        <v>83</v>
      </c>
      <c r="D19" s="37">
        <v>6070.3</v>
      </c>
      <c r="E19" s="37">
        <v>30145.7</v>
      </c>
      <c r="F19" s="37">
        <v>0</v>
      </c>
      <c r="G19" s="37">
        <f t="shared" si="17"/>
        <v>36216</v>
      </c>
      <c r="H19" s="80"/>
      <c r="I19" s="80"/>
      <c r="J19" s="80"/>
      <c r="K19" s="80">
        <f t="shared" si="18"/>
        <v>0</v>
      </c>
      <c r="L19" s="37">
        <f t="shared" si="28"/>
        <v>6070.3</v>
      </c>
      <c r="M19" s="37">
        <f t="shared" si="29"/>
        <v>30145.7</v>
      </c>
      <c r="N19" s="37">
        <f t="shared" si="30"/>
        <v>0</v>
      </c>
      <c r="O19" s="37">
        <f t="shared" si="19"/>
        <v>36216</v>
      </c>
      <c r="P19" s="80">
        <v>1789</v>
      </c>
      <c r="Q19" s="80">
        <v>75749.8</v>
      </c>
      <c r="R19" s="80"/>
      <c r="S19" s="80">
        <f t="shared" si="20"/>
        <v>77538.8</v>
      </c>
      <c r="T19" s="37">
        <f t="shared" si="1"/>
        <v>7859.3</v>
      </c>
      <c r="U19" s="37">
        <f t="shared" si="2"/>
        <v>105895.5</v>
      </c>
      <c r="V19" s="37">
        <f t="shared" si="3"/>
        <v>0</v>
      </c>
      <c r="W19" s="37">
        <f t="shared" si="21"/>
        <v>113754.8</v>
      </c>
      <c r="X19" s="80"/>
      <c r="Y19" s="80"/>
      <c r="Z19" s="80"/>
      <c r="AA19" s="80">
        <f t="shared" si="22"/>
        <v>0</v>
      </c>
      <c r="AB19" s="37">
        <f t="shared" si="4"/>
        <v>7859.3</v>
      </c>
      <c r="AC19" s="37">
        <f t="shared" si="5"/>
        <v>105895.5</v>
      </c>
      <c r="AD19" s="37">
        <f t="shared" si="6"/>
        <v>0</v>
      </c>
      <c r="AE19" s="37">
        <f t="shared" si="31"/>
        <v>113754.8</v>
      </c>
      <c r="AF19" s="80"/>
      <c r="AG19" s="80"/>
      <c r="AH19" s="80"/>
      <c r="AI19" s="80">
        <f t="shared" si="23"/>
        <v>0</v>
      </c>
      <c r="AJ19" s="37">
        <f t="shared" si="32"/>
        <v>7859.3</v>
      </c>
      <c r="AK19" s="37">
        <f t="shared" si="33"/>
        <v>105895.5</v>
      </c>
      <c r="AL19" s="37">
        <f t="shared" si="34"/>
        <v>0</v>
      </c>
      <c r="AM19" s="37">
        <f t="shared" si="9"/>
        <v>113754.8</v>
      </c>
      <c r="AN19" s="37"/>
      <c r="AO19" s="37"/>
      <c r="AP19" s="37"/>
      <c r="AQ19" s="37">
        <f t="shared" si="24"/>
        <v>0</v>
      </c>
      <c r="AR19" s="37">
        <f t="shared" si="35"/>
        <v>7859.3</v>
      </c>
      <c r="AS19" s="112">
        <f t="shared" si="36"/>
        <v>105895.5</v>
      </c>
      <c r="AT19" s="37">
        <f t="shared" si="37"/>
        <v>0</v>
      </c>
      <c r="AU19" s="112">
        <f t="shared" si="13"/>
        <v>113754.8</v>
      </c>
      <c r="AV19" s="80"/>
      <c r="AW19" s="80">
        <f>4992.9-49500</f>
        <v>-44507.1</v>
      </c>
      <c r="AX19" s="80"/>
      <c r="AY19" s="80">
        <f t="shared" si="26"/>
        <v>-44507.1</v>
      </c>
      <c r="AZ19" s="37">
        <f t="shared" si="38"/>
        <v>7859.3</v>
      </c>
      <c r="BA19" s="112">
        <f t="shared" si="39"/>
        <v>61388.4</v>
      </c>
      <c r="BB19" s="37">
        <f t="shared" si="40"/>
        <v>0</v>
      </c>
      <c r="BC19" s="112">
        <f t="shared" si="27"/>
        <v>69247.7</v>
      </c>
    </row>
    <row r="20" spans="1:55" ht="105" customHeight="1">
      <c r="A20" s="76" t="s">
        <v>76</v>
      </c>
      <c r="B20" s="75" t="s">
        <v>14</v>
      </c>
      <c r="C20" s="68" t="s">
        <v>16</v>
      </c>
      <c r="D20" s="37">
        <v>130935.7</v>
      </c>
      <c r="E20" s="37">
        <v>220258.7</v>
      </c>
      <c r="F20" s="37">
        <v>15000</v>
      </c>
      <c r="G20" s="37">
        <f t="shared" si="17"/>
        <v>366194.4</v>
      </c>
      <c r="H20" s="80"/>
      <c r="I20" s="80"/>
      <c r="J20" s="80"/>
      <c r="K20" s="80">
        <f t="shared" si="18"/>
        <v>0</v>
      </c>
      <c r="L20" s="37">
        <f t="shared" si="28"/>
        <v>130935.7</v>
      </c>
      <c r="M20" s="37">
        <f t="shared" si="29"/>
        <v>220258.7</v>
      </c>
      <c r="N20" s="37">
        <f t="shared" si="30"/>
        <v>15000</v>
      </c>
      <c r="O20" s="37">
        <f t="shared" si="19"/>
        <v>366194.4</v>
      </c>
      <c r="P20" s="80">
        <v>28601.2</v>
      </c>
      <c r="Q20" s="80">
        <v>27083</v>
      </c>
      <c r="R20" s="80">
        <v>5000</v>
      </c>
      <c r="S20" s="80">
        <f t="shared" si="20"/>
        <v>60684.2</v>
      </c>
      <c r="T20" s="37">
        <f t="shared" si="1"/>
        <v>159536.9</v>
      </c>
      <c r="U20" s="37">
        <f t="shared" si="2"/>
        <v>247341.7</v>
      </c>
      <c r="V20" s="37">
        <f t="shared" si="3"/>
        <v>20000</v>
      </c>
      <c r="W20" s="37">
        <f t="shared" si="21"/>
        <v>426878.6</v>
      </c>
      <c r="X20" s="80"/>
      <c r="Y20" s="80"/>
      <c r="Z20" s="80"/>
      <c r="AA20" s="80">
        <f t="shared" si="22"/>
        <v>0</v>
      </c>
      <c r="AB20" s="37">
        <f t="shared" si="4"/>
        <v>159536.9</v>
      </c>
      <c r="AC20" s="37">
        <f t="shared" si="5"/>
        <v>247341.7</v>
      </c>
      <c r="AD20" s="37">
        <f t="shared" si="6"/>
        <v>20000</v>
      </c>
      <c r="AE20" s="37">
        <f t="shared" si="31"/>
        <v>426878.6</v>
      </c>
      <c r="AF20" s="80"/>
      <c r="AG20" s="80"/>
      <c r="AH20" s="80"/>
      <c r="AI20" s="80">
        <f t="shared" si="23"/>
        <v>0</v>
      </c>
      <c r="AJ20" s="37">
        <f t="shared" si="32"/>
        <v>159536.9</v>
      </c>
      <c r="AK20" s="37">
        <f t="shared" si="33"/>
        <v>247341.7</v>
      </c>
      <c r="AL20" s="37">
        <f t="shared" si="34"/>
        <v>20000</v>
      </c>
      <c r="AM20" s="37">
        <f t="shared" si="9"/>
        <v>426878.6</v>
      </c>
      <c r="AN20" s="37">
        <f>3278.7-14000-7896.5-29813.7</f>
        <v>-48431.5</v>
      </c>
      <c r="AO20" s="37">
        <f>325385.8+26000</f>
        <v>351385.8</v>
      </c>
      <c r="AP20" s="37">
        <v>27881.4</v>
      </c>
      <c r="AQ20" s="37">
        <f t="shared" si="24"/>
        <v>330835.7</v>
      </c>
      <c r="AR20" s="112">
        <f t="shared" si="35"/>
        <v>111105.4</v>
      </c>
      <c r="AS20" s="112">
        <f t="shared" si="36"/>
        <v>598727.5</v>
      </c>
      <c r="AT20" s="37">
        <f t="shared" si="37"/>
        <v>47881.4</v>
      </c>
      <c r="AU20" s="112">
        <f t="shared" si="13"/>
        <v>757714.3</v>
      </c>
      <c r="AV20" s="80">
        <f>-5768+2250.3</f>
        <v>-3517.7</v>
      </c>
      <c r="AW20" s="80">
        <v>-483.2</v>
      </c>
      <c r="AX20" s="80"/>
      <c r="AY20" s="80">
        <f t="shared" si="26"/>
        <v>-4000.8999999999996</v>
      </c>
      <c r="AZ20" s="112">
        <f t="shared" si="38"/>
        <v>107587.7</v>
      </c>
      <c r="BA20" s="112">
        <f t="shared" si="39"/>
        <v>598244.3</v>
      </c>
      <c r="BB20" s="37">
        <f t="shared" si="40"/>
        <v>47881.4</v>
      </c>
      <c r="BC20" s="112">
        <f t="shared" si="27"/>
        <v>753713.4</v>
      </c>
    </row>
    <row r="21" spans="1:55" ht="92.25" customHeight="1">
      <c r="A21" s="76" t="s">
        <v>126</v>
      </c>
      <c r="B21" s="75" t="s">
        <v>14</v>
      </c>
      <c r="C21" s="68" t="s">
        <v>16</v>
      </c>
      <c r="D21" s="37">
        <v>491.1</v>
      </c>
      <c r="E21" s="37">
        <v>14969.3</v>
      </c>
      <c r="F21" s="37">
        <v>0</v>
      </c>
      <c r="G21" s="37">
        <f t="shared" si="17"/>
        <v>15460.4</v>
      </c>
      <c r="H21" s="80"/>
      <c r="I21" s="80"/>
      <c r="J21" s="80"/>
      <c r="K21" s="80">
        <f t="shared" si="18"/>
        <v>0</v>
      </c>
      <c r="L21" s="37">
        <f t="shared" si="28"/>
        <v>491.1</v>
      </c>
      <c r="M21" s="37">
        <f t="shared" si="29"/>
        <v>14969.3</v>
      </c>
      <c r="N21" s="37">
        <f t="shared" si="30"/>
        <v>0</v>
      </c>
      <c r="O21" s="37">
        <f t="shared" si="19"/>
        <v>15460.4</v>
      </c>
      <c r="P21" s="80"/>
      <c r="Q21" s="80"/>
      <c r="R21" s="80"/>
      <c r="S21" s="80">
        <f t="shared" si="20"/>
        <v>0</v>
      </c>
      <c r="T21" s="37">
        <f t="shared" si="1"/>
        <v>491.1</v>
      </c>
      <c r="U21" s="37">
        <f t="shared" si="2"/>
        <v>14969.3</v>
      </c>
      <c r="V21" s="37">
        <f t="shared" si="3"/>
        <v>0</v>
      </c>
      <c r="W21" s="37">
        <f t="shared" si="21"/>
        <v>15460.4</v>
      </c>
      <c r="X21" s="80"/>
      <c r="Y21" s="80"/>
      <c r="Z21" s="80"/>
      <c r="AA21" s="80">
        <f t="shared" si="22"/>
        <v>0</v>
      </c>
      <c r="AB21" s="37">
        <f t="shared" si="4"/>
        <v>491.1</v>
      </c>
      <c r="AC21" s="37">
        <f t="shared" si="5"/>
        <v>14969.3</v>
      </c>
      <c r="AD21" s="37">
        <f t="shared" si="6"/>
        <v>0</v>
      </c>
      <c r="AE21" s="37">
        <f t="shared" si="31"/>
        <v>15460.4</v>
      </c>
      <c r="AF21" s="80"/>
      <c r="AG21" s="80"/>
      <c r="AH21" s="80"/>
      <c r="AI21" s="80">
        <f t="shared" si="23"/>
        <v>0</v>
      </c>
      <c r="AJ21" s="37">
        <f t="shared" si="32"/>
        <v>491.1</v>
      </c>
      <c r="AK21" s="37">
        <f t="shared" si="33"/>
        <v>14969.3</v>
      </c>
      <c r="AL21" s="37">
        <f t="shared" si="34"/>
        <v>0</v>
      </c>
      <c r="AM21" s="37">
        <f t="shared" si="9"/>
        <v>15460.4</v>
      </c>
      <c r="AN21" s="37">
        <v>1628</v>
      </c>
      <c r="AO21" s="37"/>
      <c r="AP21" s="37"/>
      <c r="AQ21" s="37">
        <f t="shared" si="24"/>
        <v>1628</v>
      </c>
      <c r="AR21" s="37">
        <f t="shared" si="35"/>
        <v>2119.1</v>
      </c>
      <c r="AS21" s="37">
        <f t="shared" si="36"/>
        <v>14969.3</v>
      </c>
      <c r="AT21" s="37">
        <f t="shared" si="37"/>
        <v>0</v>
      </c>
      <c r="AU21" s="37">
        <f t="shared" si="13"/>
        <v>17088.399999999998</v>
      </c>
      <c r="AV21" s="80"/>
      <c r="AW21" s="80"/>
      <c r="AX21" s="80"/>
      <c r="AY21" s="80">
        <f t="shared" si="26"/>
        <v>0</v>
      </c>
      <c r="AZ21" s="37">
        <f t="shared" si="38"/>
        <v>2119.1</v>
      </c>
      <c r="BA21" s="37">
        <f t="shared" si="39"/>
        <v>14969.3</v>
      </c>
      <c r="BB21" s="37">
        <f t="shared" si="40"/>
        <v>0</v>
      </c>
      <c r="BC21" s="37">
        <f t="shared" si="27"/>
        <v>17088.399999999998</v>
      </c>
    </row>
    <row r="22" spans="1:55" ht="36.75" customHeight="1">
      <c r="A22" s="40" t="s">
        <v>20</v>
      </c>
      <c r="B22" s="75" t="s">
        <v>14</v>
      </c>
      <c r="C22" s="6" t="s">
        <v>7</v>
      </c>
      <c r="D22" s="37">
        <v>30000</v>
      </c>
      <c r="E22" s="37">
        <v>30000</v>
      </c>
      <c r="F22" s="37">
        <v>0</v>
      </c>
      <c r="G22" s="37">
        <f t="shared" si="17"/>
        <v>60000</v>
      </c>
      <c r="H22" s="80"/>
      <c r="I22" s="80"/>
      <c r="J22" s="80"/>
      <c r="K22" s="80">
        <f t="shared" si="18"/>
        <v>0</v>
      </c>
      <c r="L22" s="37">
        <f t="shared" si="28"/>
        <v>30000</v>
      </c>
      <c r="M22" s="37">
        <f t="shared" si="29"/>
        <v>30000</v>
      </c>
      <c r="N22" s="37">
        <f t="shared" si="30"/>
        <v>0</v>
      </c>
      <c r="O22" s="37">
        <f t="shared" si="19"/>
        <v>60000</v>
      </c>
      <c r="P22" s="80"/>
      <c r="Q22" s="85">
        <v>9700</v>
      </c>
      <c r="R22" s="80"/>
      <c r="S22" s="85">
        <f t="shared" si="20"/>
        <v>9700</v>
      </c>
      <c r="T22" s="37">
        <f t="shared" si="1"/>
        <v>30000</v>
      </c>
      <c r="U22" s="85">
        <f t="shared" si="2"/>
        <v>39700</v>
      </c>
      <c r="V22" s="37">
        <f t="shared" si="3"/>
        <v>0</v>
      </c>
      <c r="W22" s="85">
        <f t="shared" si="21"/>
        <v>69700</v>
      </c>
      <c r="X22" s="80"/>
      <c r="Y22" s="80"/>
      <c r="Z22" s="80"/>
      <c r="AA22" s="80">
        <f t="shared" si="22"/>
        <v>0</v>
      </c>
      <c r="AB22" s="37">
        <f t="shared" si="4"/>
        <v>30000</v>
      </c>
      <c r="AC22" s="37">
        <f t="shared" si="5"/>
        <v>39700</v>
      </c>
      <c r="AD22" s="37">
        <f t="shared" si="6"/>
        <v>0</v>
      </c>
      <c r="AE22" s="37">
        <f t="shared" si="31"/>
        <v>69700</v>
      </c>
      <c r="AF22" s="80"/>
      <c r="AG22" s="112">
        <v>2289.9</v>
      </c>
      <c r="AH22" s="80"/>
      <c r="AI22" s="112">
        <f t="shared" si="23"/>
        <v>2289.9</v>
      </c>
      <c r="AJ22" s="37">
        <f t="shared" si="32"/>
        <v>30000</v>
      </c>
      <c r="AK22" s="37">
        <f t="shared" si="33"/>
        <v>41989.9</v>
      </c>
      <c r="AL22" s="37">
        <f t="shared" si="34"/>
        <v>0</v>
      </c>
      <c r="AM22" s="37">
        <f t="shared" si="9"/>
        <v>71989.9</v>
      </c>
      <c r="AN22" s="37">
        <v>15000</v>
      </c>
      <c r="AO22" s="37">
        <f>9837.2+6578.6</f>
        <v>16415.800000000003</v>
      </c>
      <c r="AP22" s="37"/>
      <c r="AQ22" s="37">
        <f t="shared" si="24"/>
        <v>31415.800000000003</v>
      </c>
      <c r="AR22" s="37">
        <f t="shared" si="35"/>
        <v>45000</v>
      </c>
      <c r="AS22" s="37">
        <f t="shared" si="36"/>
        <v>58405.700000000004</v>
      </c>
      <c r="AT22" s="37">
        <f t="shared" si="37"/>
        <v>0</v>
      </c>
      <c r="AU22" s="37">
        <f t="shared" si="13"/>
        <v>103405.70000000001</v>
      </c>
      <c r="AV22" s="80"/>
      <c r="AW22" s="80"/>
      <c r="AX22" s="80"/>
      <c r="AY22" s="80">
        <f t="shared" si="26"/>
        <v>0</v>
      </c>
      <c r="AZ22" s="37">
        <f t="shared" si="38"/>
        <v>45000</v>
      </c>
      <c r="BA22" s="37">
        <f t="shared" si="39"/>
        <v>58405.700000000004</v>
      </c>
      <c r="BB22" s="37">
        <f t="shared" si="40"/>
        <v>0</v>
      </c>
      <c r="BC22" s="37">
        <f t="shared" si="27"/>
        <v>103405.70000000001</v>
      </c>
    </row>
    <row r="23" spans="1:55" ht="86.25" customHeight="1">
      <c r="A23" s="76" t="s">
        <v>84</v>
      </c>
      <c r="B23" s="75" t="s">
        <v>14</v>
      </c>
      <c r="C23" s="73" t="s">
        <v>7</v>
      </c>
      <c r="D23" s="37">
        <v>104334</v>
      </c>
      <c r="E23" s="37">
        <v>138149.5</v>
      </c>
      <c r="F23" s="37">
        <v>0</v>
      </c>
      <c r="G23" s="37">
        <f t="shared" si="17"/>
        <v>242483.5</v>
      </c>
      <c r="H23" s="80"/>
      <c r="I23" s="80"/>
      <c r="J23" s="80"/>
      <c r="K23" s="80">
        <f t="shared" si="18"/>
        <v>0</v>
      </c>
      <c r="L23" s="37">
        <f t="shared" si="28"/>
        <v>104334</v>
      </c>
      <c r="M23" s="37">
        <f t="shared" si="29"/>
        <v>138149.5</v>
      </c>
      <c r="N23" s="37">
        <f t="shared" si="30"/>
        <v>0</v>
      </c>
      <c r="O23" s="37">
        <f t="shared" si="19"/>
        <v>242483.5</v>
      </c>
      <c r="P23" s="80"/>
      <c r="Q23" s="80">
        <v>39074.4</v>
      </c>
      <c r="R23" s="80"/>
      <c r="S23" s="80">
        <f t="shared" si="20"/>
        <v>39074.4</v>
      </c>
      <c r="T23" s="37">
        <f t="shared" si="1"/>
        <v>104334</v>
      </c>
      <c r="U23" s="37">
        <f t="shared" si="2"/>
        <v>177223.9</v>
      </c>
      <c r="V23" s="37">
        <f t="shared" si="3"/>
        <v>0</v>
      </c>
      <c r="W23" s="37">
        <f t="shared" si="21"/>
        <v>281557.9</v>
      </c>
      <c r="X23" s="80"/>
      <c r="Y23" s="85">
        <f>6445.7+30000-47366.9</f>
        <v>-10921.200000000004</v>
      </c>
      <c r="Z23" s="80"/>
      <c r="AA23" s="80">
        <f t="shared" si="22"/>
        <v>-10921.200000000004</v>
      </c>
      <c r="AB23" s="37">
        <f t="shared" si="4"/>
        <v>104334</v>
      </c>
      <c r="AC23" s="85">
        <f t="shared" si="5"/>
        <v>166302.69999999998</v>
      </c>
      <c r="AD23" s="37">
        <f t="shared" si="6"/>
        <v>0</v>
      </c>
      <c r="AE23" s="85">
        <f t="shared" si="31"/>
        <v>270636.69999999995</v>
      </c>
      <c r="AF23" s="80"/>
      <c r="AG23" s="80"/>
      <c r="AH23" s="80"/>
      <c r="AI23" s="80">
        <f t="shared" si="23"/>
        <v>0</v>
      </c>
      <c r="AJ23" s="37">
        <f t="shared" si="32"/>
        <v>104334</v>
      </c>
      <c r="AK23" s="37">
        <f t="shared" si="33"/>
        <v>166302.69999999998</v>
      </c>
      <c r="AL23" s="37">
        <f t="shared" si="34"/>
        <v>0</v>
      </c>
      <c r="AM23" s="37">
        <f t="shared" si="9"/>
        <v>270636.69999999995</v>
      </c>
      <c r="AN23" s="37">
        <v>-12492.4</v>
      </c>
      <c r="AO23" s="37">
        <f>41371.9-6445.7</f>
        <v>34926.200000000004</v>
      </c>
      <c r="AP23" s="37"/>
      <c r="AQ23" s="37">
        <f t="shared" si="24"/>
        <v>22433.800000000003</v>
      </c>
      <c r="AR23" s="37">
        <f t="shared" si="35"/>
        <v>91841.6</v>
      </c>
      <c r="AS23" s="112">
        <f t="shared" si="36"/>
        <v>201228.9</v>
      </c>
      <c r="AT23" s="37">
        <f t="shared" si="37"/>
        <v>0</v>
      </c>
      <c r="AU23" s="112">
        <f t="shared" si="13"/>
        <v>293070.5</v>
      </c>
      <c r="AV23" s="80"/>
      <c r="AW23" s="80">
        <v>20762.8</v>
      </c>
      <c r="AX23" s="80"/>
      <c r="AY23" s="80">
        <f t="shared" si="26"/>
        <v>20762.8</v>
      </c>
      <c r="AZ23" s="37">
        <f t="shared" si="38"/>
        <v>91841.6</v>
      </c>
      <c r="BA23" s="112">
        <f t="shared" si="39"/>
        <v>221991.69999999998</v>
      </c>
      <c r="BB23" s="37">
        <f t="shared" si="40"/>
        <v>0</v>
      </c>
      <c r="BC23" s="112">
        <f t="shared" si="27"/>
        <v>313833.3</v>
      </c>
    </row>
    <row r="24" spans="1:55" ht="54" customHeight="1">
      <c r="A24" s="76" t="s">
        <v>77</v>
      </c>
      <c r="B24" s="75" t="s">
        <v>14</v>
      </c>
      <c r="C24" s="73" t="s">
        <v>7</v>
      </c>
      <c r="D24" s="37">
        <v>93137.8</v>
      </c>
      <c r="E24" s="37">
        <v>0</v>
      </c>
      <c r="F24" s="37">
        <v>0</v>
      </c>
      <c r="G24" s="37">
        <f t="shared" si="17"/>
        <v>93137.8</v>
      </c>
      <c r="H24" s="80"/>
      <c r="I24" s="80"/>
      <c r="J24" s="80"/>
      <c r="K24" s="80">
        <f t="shared" si="18"/>
        <v>0</v>
      </c>
      <c r="L24" s="37">
        <f t="shared" si="28"/>
        <v>93137.8</v>
      </c>
      <c r="M24" s="37">
        <f t="shared" si="29"/>
        <v>0</v>
      </c>
      <c r="N24" s="37">
        <f t="shared" si="30"/>
        <v>0</v>
      </c>
      <c r="O24" s="37">
        <f t="shared" si="19"/>
        <v>93137.8</v>
      </c>
      <c r="P24" s="85">
        <f>44094.3-22746.5</f>
        <v>21347.800000000003</v>
      </c>
      <c r="Q24" s="80">
        <v>5365.1</v>
      </c>
      <c r="R24" s="80"/>
      <c r="S24" s="85">
        <f t="shared" si="20"/>
        <v>26712.9</v>
      </c>
      <c r="T24" s="85">
        <f t="shared" si="1"/>
        <v>114485.6</v>
      </c>
      <c r="U24" s="85">
        <f t="shared" si="2"/>
        <v>5365.1</v>
      </c>
      <c r="V24" s="85">
        <f t="shared" si="3"/>
        <v>0</v>
      </c>
      <c r="W24" s="85">
        <f t="shared" si="21"/>
        <v>119850.70000000001</v>
      </c>
      <c r="X24" s="80"/>
      <c r="Y24" s="80"/>
      <c r="Z24" s="80"/>
      <c r="AA24" s="80">
        <f t="shared" si="22"/>
        <v>0</v>
      </c>
      <c r="AB24" s="37">
        <f t="shared" si="4"/>
        <v>114485.6</v>
      </c>
      <c r="AC24" s="37">
        <f t="shared" si="5"/>
        <v>5365.1</v>
      </c>
      <c r="AD24" s="37">
        <f t="shared" si="6"/>
        <v>0</v>
      </c>
      <c r="AE24" s="37">
        <f t="shared" si="31"/>
        <v>119850.70000000001</v>
      </c>
      <c r="AF24" s="112">
        <f>43798.9+2020.5</f>
        <v>45819.4</v>
      </c>
      <c r="AG24" s="80"/>
      <c r="AH24" s="80"/>
      <c r="AI24" s="112">
        <f t="shared" si="23"/>
        <v>45819.4</v>
      </c>
      <c r="AJ24" s="37">
        <f t="shared" si="32"/>
        <v>160305</v>
      </c>
      <c r="AK24" s="37">
        <f t="shared" si="33"/>
        <v>5365.1</v>
      </c>
      <c r="AL24" s="37">
        <f t="shared" si="34"/>
        <v>0</v>
      </c>
      <c r="AM24" s="37">
        <f t="shared" si="9"/>
        <v>165670.1</v>
      </c>
      <c r="AN24" s="37"/>
      <c r="AO24" s="37"/>
      <c r="AP24" s="37"/>
      <c r="AQ24" s="37">
        <f t="shared" si="24"/>
        <v>0</v>
      </c>
      <c r="AR24" s="112">
        <f t="shared" si="35"/>
        <v>160305</v>
      </c>
      <c r="AS24" s="37">
        <f t="shared" si="36"/>
        <v>5365.1</v>
      </c>
      <c r="AT24" s="37">
        <f t="shared" si="37"/>
        <v>0</v>
      </c>
      <c r="AU24" s="112">
        <f t="shared" si="13"/>
        <v>165670.1</v>
      </c>
      <c r="AV24" s="80">
        <v>-30659.2</v>
      </c>
      <c r="AW24" s="80"/>
      <c r="AX24" s="80"/>
      <c r="AY24" s="80">
        <f t="shared" si="26"/>
        <v>-30659.2</v>
      </c>
      <c r="AZ24" s="112">
        <f t="shared" si="38"/>
        <v>129645.8</v>
      </c>
      <c r="BA24" s="37">
        <f t="shared" si="39"/>
        <v>5365.1</v>
      </c>
      <c r="BB24" s="37">
        <f t="shared" si="40"/>
        <v>0</v>
      </c>
      <c r="BC24" s="112">
        <f t="shared" si="27"/>
        <v>135010.9</v>
      </c>
    </row>
    <row r="25" spans="1:55" ht="77.25" customHeight="1">
      <c r="A25" s="66" t="s">
        <v>95</v>
      </c>
      <c r="B25" s="75" t="s">
        <v>14</v>
      </c>
      <c r="C25" s="74" t="s">
        <v>7</v>
      </c>
      <c r="D25" s="37"/>
      <c r="E25" s="37"/>
      <c r="F25" s="37"/>
      <c r="G25" s="37"/>
      <c r="H25" s="80"/>
      <c r="I25" s="80"/>
      <c r="J25" s="80"/>
      <c r="K25" s="80"/>
      <c r="L25" s="37"/>
      <c r="M25" s="37"/>
      <c r="N25" s="37"/>
      <c r="O25" s="37"/>
      <c r="P25" s="85"/>
      <c r="Q25" s="80"/>
      <c r="R25" s="80"/>
      <c r="S25" s="85"/>
      <c r="T25" s="37"/>
      <c r="U25" s="37"/>
      <c r="V25" s="37"/>
      <c r="W25" s="37"/>
      <c r="X25" s="80"/>
      <c r="Y25" s="80"/>
      <c r="Z25" s="93">
        <v>5335</v>
      </c>
      <c r="AA25" s="80">
        <f>X25+Y25+Z25</f>
        <v>5335</v>
      </c>
      <c r="AB25" s="37">
        <f>T25+X25</f>
        <v>0</v>
      </c>
      <c r="AC25" s="37">
        <f>U25+Y25</f>
        <v>0</v>
      </c>
      <c r="AD25" s="37">
        <f>V25+Z25</f>
        <v>5335</v>
      </c>
      <c r="AE25" s="37">
        <f>AB25+AC25+AD25</f>
        <v>5335</v>
      </c>
      <c r="AF25" s="80"/>
      <c r="AG25" s="80"/>
      <c r="AH25" s="80"/>
      <c r="AI25" s="80">
        <f>AF25+AG25+AH25</f>
        <v>0</v>
      </c>
      <c r="AJ25" s="37">
        <f t="shared" si="32"/>
        <v>0</v>
      </c>
      <c r="AK25" s="37">
        <f t="shared" si="33"/>
        <v>0</v>
      </c>
      <c r="AL25" s="37">
        <f t="shared" si="34"/>
        <v>5335</v>
      </c>
      <c r="AM25" s="37">
        <f>AJ25+AK25+AL25</f>
        <v>5335</v>
      </c>
      <c r="AN25" s="37"/>
      <c r="AO25" s="37"/>
      <c r="AP25" s="37"/>
      <c r="AQ25" s="37">
        <f>AN25+AO25+AP25</f>
        <v>0</v>
      </c>
      <c r="AR25" s="37">
        <f t="shared" si="35"/>
        <v>0</v>
      </c>
      <c r="AS25" s="37">
        <f t="shared" si="36"/>
        <v>0</v>
      </c>
      <c r="AT25" s="37">
        <f t="shared" si="37"/>
        <v>5335</v>
      </c>
      <c r="AU25" s="37">
        <f>AR25+AS25+AT25</f>
        <v>5335</v>
      </c>
      <c r="AV25" s="80"/>
      <c r="AW25" s="80"/>
      <c r="AX25" s="80"/>
      <c r="AY25" s="80">
        <f>AV25+AW25+AX25</f>
        <v>0</v>
      </c>
      <c r="AZ25" s="37">
        <f t="shared" si="38"/>
        <v>0</v>
      </c>
      <c r="BA25" s="37">
        <f t="shared" si="39"/>
        <v>0</v>
      </c>
      <c r="BB25" s="37">
        <f t="shared" si="40"/>
        <v>5335</v>
      </c>
      <c r="BC25" s="37">
        <f>AZ25+BA25+BB25</f>
        <v>5335</v>
      </c>
    </row>
    <row r="26" spans="1:55" ht="41.25" customHeight="1">
      <c r="A26" s="76" t="s">
        <v>97</v>
      </c>
      <c r="B26" s="74" t="s">
        <v>14</v>
      </c>
      <c r="C26" s="74" t="s">
        <v>7</v>
      </c>
      <c r="D26" s="37">
        <v>13113.3</v>
      </c>
      <c r="E26" s="37">
        <v>15115.5</v>
      </c>
      <c r="F26" s="37">
        <v>0</v>
      </c>
      <c r="G26" s="37">
        <f t="shared" si="17"/>
        <v>28228.8</v>
      </c>
      <c r="H26" s="80"/>
      <c r="I26" s="80"/>
      <c r="J26" s="80"/>
      <c r="K26" s="80">
        <f t="shared" si="18"/>
        <v>0</v>
      </c>
      <c r="L26" s="37">
        <f t="shared" si="28"/>
        <v>13113.3</v>
      </c>
      <c r="M26" s="37">
        <f t="shared" si="29"/>
        <v>15115.5</v>
      </c>
      <c r="N26" s="37">
        <f t="shared" si="30"/>
        <v>0</v>
      </c>
      <c r="O26" s="37">
        <f t="shared" si="19"/>
        <v>28228.8</v>
      </c>
      <c r="P26" s="80"/>
      <c r="Q26" s="80"/>
      <c r="R26" s="80"/>
      <c r="S26" s="80">
        <f t="shared" si="20"/>
        <v>0</v>
      </c>
      <c r="T26" s="37">
        <f t="shared" si="1"/>
        <v>13113.3</v>
      </c>
      <c r="U26" s="37">
        <f t="shared" si="2"/>
        <v>15115.5</v>
      </c>
      <c r="V26" s="37">
        <f t="shared" si="3"/>
        <v>0</v>
      </c>
      <c r="W26" s="37">
        <f t="shared" si="21"/>
        <v>28228.8</v>
      </c>
      <c r="X26" s="80"/>
      <c r="Y26" s="80"/>
      <c r="Z26" s="80"/>
      <c r="AA26" s="80">
        <f t="shared" si="22"/>
        <v>0</v>
      </c>
      <c r="AB26" s="37">
        <f t="shared" si="4"/>
        <v>13113.3</v>
      </c>
      <c r="AC26" s="37">
        <f t="shared" si="5"/>
        <v>15115.5</v>
      </c>
      <c r="AD26" s="37">
        <f t="shared" si="6"/>
        <v>0</v>
      </c>
      <c r="AE26" s="37">
        <f t="shared" si="31"/>
        <v>28228.8</v>
      </c>
      <c r="AF26" s="80"/>
      <c r="AG26" s="80"/>
      <c r="AH26" s="80"/>
      <c r="AI26" s="80">
        <f aca="true" t="shared" si="41" ref="AI26:AI36">AF26+AG26+AH26</f>
        <v>0</v>
      </c>
      <c r="AJ26" s="37">
        <f t="shared" si="32"/>
        <v>13113.3</v>
      </c>
      <c r="AK26" s="37">
        <f t="shared" si="33"/>
        <v>15115.5</v>
      </c>
      <c r="AL26" s="37">
        <f t="shared" si="34"/>
        <v>0</v>
      </c>
      <c r="AM26" s="37">
        <f aca="true" t="shared" si="42" ref="AM26:AM37">AJ26+AK26+AL26</f>
        <v>28228.8</v>
      </c>
      <c r="AN26" s="37"/>
      <c r="AO26" s="37"/>
      <c r="AP26" s="37"/>
      <c r="AQ26" s="37">
        <f aca="true" t="shared" si="43" ref="AQ26:AQ34">AN26+AO26+AP26</f>
        <v>0</v>
      </c>
      <c r="AR26" s="37">
        <f t="shared" si="35"/>
        <v>13113.3</v>
      </c>
      <c r="AS26" s="37">
        <f t="shared" si="36"/>
        <v>15115.5</v>
      </c>
      <c r="AT26" s="37">
        <f t="shared" si="37"/>
        <v>0</v>
      </c>
      <c r="AU26" s="37">
        <f aca="true" t="shared" si="44" ref="AU26:AU37">AR26+AS26+AT26</f>
        <v>28228.8</v>
      </c>
      <c r="AV26" s="80"/>
      <c r="AW26" s="80"/>
      <c r="AX26" s="80"/>
      <c r="AY26" s="80">
        <f aca="true" t="shared" si="45" ref="AY26:AY34">AV26+AW26+AX26</f>
        <v>0</v>
      </c>
      <c r="AZ26" s="37">
        <f t="shared" si="38"/>
        <v>13113.3</v>
      </c>
      <c r="BA26" s="37">
        <f t="shared" si="39"/>
        <v>15115.5</v>
      </c>
      <c r="BB26" s="37">
        <f t="shared" si="40"/>
        <v>0</v>
      </c>
      <c r="BC26" s="37">
        <f aca="true" t="shared" si="46" ref="BC26:BC33">AZ26+BA26+BB26</f>
        <v>28228.8</v>
      </c>
    </row>
    <row r="27" spans="1:55" ht="36" customHeight="1">
      <c r="A27" s="141" t="s">
        <v>85</v>
      </c>
      <c r="B27" s="134" t="s">
        <v>14</v>
      </c>
      <c r="C27" s="74" t="s">
        <v>83</v>
      </c>
      <c r="D27" s="37">
        <v>0</v>
      </c>
      <c r="E27" s="37">
        <v>104127.7</v>
      </c>
      <c r="F27" s="37">
        <v>0</v>
      </c>
      <c r="G27" s="37">
        <f t="shared" si="17"/>
        <v>104127.7</v>
      </c>
      <c r="H27" s="80"/>
      <c r="I27" s="80"/>
      <c r="J27" s="80"/>
      <c r="K27" s="80">
        <f t="shared" si="18"/>
        <v>0</v>
      </c>
      <c r="L27" s="37">
        <f t="shared" si="28"/>
        <v>0</v>
      </c>
      <c r="M27" s="37">
        <f t="shared" si="29"/>
        <v>104127.7</v>
      </c>
      <c r="N27" s="37">
        <f t="shared" si="30"/>
        <v>0</v>
      </c>
      <c r="O27" s="37">
        <f t="shared" si="19"/>
        <v>104127.7</v>
      </c>
      <c r="P27" s="80"/>
      <c r="Q27" s="80">
        <v>219.1</v>
      </c>
      <c r="R27" s="80"/>
      <c r="S27" s="80">
        <f t="shared" si="20"/>
        <v>219.1</v>
      </c>
      <c r="T27" s="37">
        <f t="shared" si="1"/>
        <v>0</v>
      </c>
      <c r="U27" s="37">
        <f t="shared" si="2"/>
        <v>104346.8</v>
      </c>
      <c r="V27" s="37">
        <f t="shared" si="3"/>
        <v>0</v>
      </c>
      <c r="W27" s="37">
        <f t="shared" si="21"/>
        <v>104346.8</v>
      </c>
      <c r="X27" s="80"/>
      <c r="Y27" s="80"/>
      <c r="Z27" s="80"/>
      <c r="AA27" s="80">
        <f t="shared" si="22"/>
        <v>0</v>
      </c>
      <c r="AB27" s="37">
        <f t="shared" si="4"/>
        <v>0</v>
      </c>
      <c r="AC27" s="37">
        <f t="shared" si="5"/>
        <v>104346.8</v>
      </c>
      <c r="AD27" s="37">
        <f t="shared" si="6"/>
        <v>0</v>
      </c>
      <c r="AE27" s="37">
        <f t="shared" si="31"/>
        <v>104346.8</v>
      </c>
      <c r="AF27" s="80"/>
      <c r="AG27" s="80"/>
      <c r="AH27" s="80"/>
      <c r="AI27" s="80">
        <f t="shared" si="41"/>
        <v>0</v>
      </c>
      <c r="AJ27" s="37">
        <f t="shared" si="32"/>
        <v>0</v>
      </c>
      <c r="AK27" s="37">
        <f t="shared" si="33"/>
        <v>104346.8</v>
      </c>
      <c r="AL27" s="37">
        <f t="shared" si="34"/>
        <v>0</v>
      </c>
      <c r="AM27" s="37">
        <f t="shared" si="42"/>
        <v>104346.8</v>
      </c>
      <c r="AN27" s="37">
        <v>28273.2</v>
      </c>
      <c r="AO27" s="37">
        <v>-45000</v>
      </c>
      <c r="AP27" s="37"/>
      <c r="AQ27" s="37">
        <f t="shared" si="43"/>
        <v>-16726.8</v>
      </c>
      <c r="AR27" s="37">
        <f t="shared" si="35"/>
        <v>28273.2</v>
      </c>
      <c r="AS27" s="112">
        <f t="shared" si="36"/>
        <v>59346.8</v>
      </c>
      <c r="AT27" s="37">
        <f t="shared" si="37"/>
        <v>0</v>
      </c>
      <c r="AU27" s="112">
        <f t="shared" si="44"/>
        <v>87620</v>
      </c>
      <c r="AV27" s="80"/>
      <c r="AW27" s="80">
        <v>-22659</v>
      </c>
      <c r="AX27" s="80"/>
      <c r="AY27" s="80">
        <f t="shared" si="45"/>
        <v>-22659</v>
      </c>
      <c r="AZ27" s="37">
        <f t="shared" si="38"/>
        <v>28273.2</v>
      </c>
      <c r="BA27" s="112">
        <f t="shared" si="39"/>
        <v>36687.8</v>
      </c>
      <c r="BB27" s="37">
        <f t="shared" si="40"/>
        <v>0</v>
      </c>
      <c r="BC27" s="112">
        <f t="shared" si="46"/>
        <v>64961</v>
      </c>
    </row>
    <row r="28" spans="1:55" ht="36.75" customHeight="1">
      <c r="A28" s="142"/>
      <c r="B28" s="136"/>
      <c r="C28" s="74" t="s">
        <v>7</v>
      </c>
      <c r="D28" s="37">
        <v>0</v>
      </c>
      <c r="E28" s="37">
        <v>28078.8</v>
      </c>
      <c r="F28" s="37">
        <v>0</v>
      </c>
      <c r="G28" s="37">
        <f t="shared" si="17"/>
        <v>28078.8</v>
      </c>
      <c r="H28" s="80"/>
      <c r="I28" s="80"/>
      <c r="J28" s="80"/>
      <c r="K28" s="80">
        <f t="shared" si="18"/>
        <v>0</v>
      </c>
      <c r="L28" s="37">
        <f t="shared" si="28"/>
        <v>0</v>
      </c>
      <c r="M28" s="37">
        <f t="shared" si="29"/>
        <v>28078.8</v>
      </c>
      <c r="N28" s="37">
        <f t="shared" si="30"/>
        <v>0</v>
      </c>
      <c r="O28" s="37">
        <f t="shared" si="19"/>
        <v>28078.8</v>
      </c>
      <c r="P28" s="80">
        <v>669.2</v>
      </c>
      <c r="Q28" s="80">
        <v>1802.2</v>
      </c>
      <c r="R28" s="80"/>
      <c r="S28" s="80">
        <f t="shared" si="20"/>
        <v>2471.4</v>
      </c>
      <c r="T28" s="37">
        <f t="shared" si="1"/>
        <v>669.2</v>
      </c>
      <c r="U28" s="37">
        <f t="shared" si="2"/>
        <v>29881</v>
      </c>
      <c r="V28" s="37">
        <f t="shared" si="3"/>
        <v>0</v>
      </c>
      <c r="W28" s="37">
        <f t="shared" si="21"/>
        <v>30550.2</v>
      </c>
      <c r="X28" s="80"/>
      <c r="Y28" s="85">
        <f>1893.3-1893.3</f>
        <v>0</v>
      </c>
      <c r="Z28" s="80"/>
      <c r="AA28" s="80">
        <f t="shared" si="22"/>
        <v>0</v>
      </c>
      <c r="AB28" s="37">
        <f t="shared" si="4"/>
        <v>669.2</v>
      </c>
      <c r="AC28" s="85">
        <f t="shared" si="5"/>
        <v>29881</v>
      </c>
      <c r="AD28" s="37">
        <f t="shared" si="6"/>
        <v>0</v>
      </c>
      <c r="AE28" s="85">
        <f t="shared" si="31"/>
        <v>30550.2</v>
      </c>
      <c r="AF28" s="80"/>
      <c r="AG28" s="80"/>
      <c r="AH28" s="80"/>
      <c r="AI28" s="80">
        <f t="shared" si="41"/>
        <v>0</v>
      </c>
      <c r="AJ28" s="37">
        <f t="shared" si="32"/>
        <v>669.2</v>
      </c>
      <c r="AK28" s="37">
        <f t="shared" si="33"/>
        <v>29881</v>
      </c>
      <c r="AL28" s="37">
        <f t="shared" si="34"/>
        <v>0</v>
      </c>
      <c r="AM28" s="37">
        <f t="shared" si="42"/>
        <v>30550.2</v>
      </c>
      <c r="AN28" s="37">
        <v>713.9</v>
      </c>
      <c r="AO28" s="37">
        <v>513.9</v>
      </c>
      <c r="AP28" s="37"/>
      <c r="AQ28" s="37">
        <f t="shared" si="43"/>
        <v>1227.8</v>
      </c>
      <c r="AR28" s="112">
        <f t="shared" si="35"/>
        <v>1383.1</v>
      </c>
      <c r="AS28" s="112">
        <f t="shared" si="36"/>
        <v>30394.9</v>
      </c>
      <c r="AT28" s="37">
        <f t="shared" si="37"/>
        <v>0</v>
      </c>
      <c r="AU28" s="112">
        <f t="shared" si="44"/>
        <v>31778</v>
      </c>
      <c r="AV28" s="80">
        <v>456.2</v>
      </c>
      <c r="AW28" s="80">
        <v>-3068.9</v>
      </c>
      <c r="AX28" s="80"/>
      <c r="AY28" s="80">
        <f t="shared" si="45"/>
        <v>-2612.7000000000003</v>
      </c>
      <c r="AZ28" s="112">
        <f t="shared" si="38"/>
        <v>1839.3</v>
      </c>
      <c r="BA28" s="112">
        <f t="shared" si="39"/>
        <v>27326</v>
      </c>
      <c r="BB28" s="37">
        <f t="shared" si="40"/>
        <v>0</v>
      </c>
      <c r="BC28" s="37">
        <f t="shared" si="46"/>
        <v>29165.3</v>
      </c>
    </row>
    <row r="29" spans="1:55" ht="36.75" customHeight="1">
      <c r="A29" s="143"/>
      <c r="B29" s="137"/>
      <c r="C29" s="73" t="s">
        <v>21</v>
      </c>
      <c r="D29" s="37">
        <v>34920</v>
      </c>
      <c r="E29" s="37">
        <v>0</v>
      </c>
      <c r="F29" s="37">
        <v>0</v>
      </c>
      <c r="G29" s="37">
        <f t="shared" si="17"/>
        <v>34920</v>
      </c>
      <c r="H29" s="80"/>
      <c r="I29" s="80"/>
      <c r="J29" s="80"/>
      <c r="K29" s="80">
        <f t="shared" si="18"/>
        <v>0</v>
      </c>
      <c r="L29" s="37">
        <f t="shared" si="28"/>
        <v>34920</v>
      </c>
      <c r="M29" s="37">
        <f t="shared" si="29"/>
        <v>0</v>
      </c>
      <c r="N29" s="37">
        <f t="shared" si="30"/>
        <v>0</v>
      </c>
      <c r="O29" s="37">
        <f t="shared" si="19"/>
        <v>34920</v>
      </c>
      <c r="P29" s="80">
        <v>766</v>
      </c>
      <c r="Q29" s="80">
        <v>20811.9</v>
      </c>
      <c r="R29" s="80"/>
      <c r="S29" s="80">
        <f t="shared" si="20"/>
        <v>21577.9</v>
      </c>
      <c r="T29" s="37">
        <f t="shared" si="1"/>
        <v>35686</v>
      </c>
      <c r="U29" s="37">
        <f t="shared" si="2"/>
        <v>20811.9</v>
      </c>
      <c r="V29" s="37">
        <f t="shared" si="3"/>
        <v>0</v>
      </c>
      <c r="W29" s="37">
        <f t="shared" si="21"/>
        <v>56497.9</v>
      </c>
      <c r="X29" s="80"/>
      <c r="Y29" s="80">
        <v>16145.8</v>
      </c>
      <c r="Z29" s="80"/>
      <c r="AA29" s="80">
        <f t="shared" si="22"/>
        <v>16145.8</v>
      </c>
      <c r="AB29" s="37">
        <f t="shared" si="4"/>
        <v>35686</v>
      </c>
      <c r="AC29" s="37">
        <f t="shared" si="5"/>
        <v>36957.7</v>
      </c>
      <c r="AD29" s="37">
        <f t="shared" si="6"/>
        <v>0</v>
      </c>
      <c r="AE29" s="37">
        <f t="shared" si="31"/>
        <v>72643.7</v>
      </c>
      <c r="AF29" s="80"/>
      <c r="AG29" s="80"/>
      <c r="AH29" s="80"/>
      <c r="AI29" s="80">
        <f t="shared" si="41"/>
        <v>0</v>
      </c>
      <c r="AJ29" s="37">
        <f t="shared" si="32"/>
        <v>35686</v>
      </c>
      <c r="AK29" s="37">
        <f t="shared" si="33"/>
        <v>36957.7</v>
      </c>
      <c r="AL29" s="37">
        <f t="shared" si="34"/>
        <v>0</v>
      </c>
      <c r="AM29" s="37">
        <f t="shared" si="42"/>
        <v>72643.7</v>
      </c>
      <c r="AN29" s="37">
        <f>14777.5-1940</f>
        <v>12837.5</v>
      </c>
      <c r="AO29" s="37"/>
      <c r="AP29" s="37"/>
      <c r="AQ29" s="37">
        <f t="shared" si="43"/>
        <v>12837.5</v>
      </c>
      <c r="AR29" s="112">
        <f t="shared" si="35"/>
        <v>48523.5</v>
      </c>
      <c r="AS29" s="37">
        <f t="shared" si="36"/>
        <v>36957.7</v>
      </c>
      <c r="AT29" s="37">
        <f t="shared" si="37"/>
        <v>0</v>
      </c>
      <c r="AU29" s="112">
        <f t="shared" si="44"/>
        <v>85481.2</v>
      </c>
      <c r="AV29" s="80">
        <v>-5866.6</v>
      </c>
      <c r="AW29" s="80"/>
      <c r="AX29" s="80"/>
      <c r="AY29" s="80">
        <f t="shared" si="45"/>
        <v>-5866.6</v>
      </c>
      <c r="AZ29" s="112">
        <f t="shared" si="38"/>
        <v>42656.9</v>
      </c>
      <c r="BA29" s="37">
        <f t="shared" si="39"/>
        <v>36957.7</v>
      </c>
      <c r="BB29" s="37">
        <f t="shared" si="40"/>
        <v>0</v>
      </c>
      <c r="BC29" s="112">
        <f t="shared" si="46"/>
        <v>79614.6</v>
      </c>
    </row>
    <row r="30" spans="1:55" ht="84" customHeight="1">
      <c r="A30" s="87" t="s">
        <v>138</v>
      </c>
      <c r="B30" s="83" t="s">
        <v>14</v>
      </c>
      <c r="C30" s="74" t="s">
        <v>81</v>
      </c>
      <c r="D30" s="37"/>
      <c r="E30" s="37"/>
      <c r="F30" s="37"/>
      <c r="G30" s="37"/>
      <c r="H30" s="80"/>
      <c r="I30" s="80"/>
      <c r="J30" s="80"/>
      <c r="K30" s="80"/>
      <c r="L30" s="37"/>
      <c r="M30" s="37"/>
      <c r="N30" s="37"/>
      <c r="O30" s="37"/>
      <c r="P30" s="80">
        <v>336477.1</v>
      </c>
      <c r="Q30" s="80"/>
      <c r="R30" s="80"/>
      <c r="S30" s="80">
        <f t="shared" si="20"/>
        <v>336477.1</v>
      </c>
      <c r="T30" s="37">
        <f t="shared" si="1"/>
        <v>336477.1</v>
      </c>
      <c r="U30" s="37">
        <f t="shared" si="2"/>
        <v>0</v>
      </c>
      <c r="V30" s="37">
        <f t="shared" si="3"/>
        <v>0</v>
      </c>
      <c r="W30" s="37">
        <f>T30+U30+V30</f>
        <v>336477.1</v>
      </c>
      <c r="X30" s="80">
        <v>-57200</v>
      </c>
      <c r="Y30" s="80"/>
      <c r="Z30" s="80"/>
      <c r="AA30" s="80">
        <f t="shared" si="22"/>
        <v>-57200</v>
      </c>
      <c r="AB30" s="37">
        <f t="shared" si="4"/>
        <v>279277.1</v>
      </c>
      <c r="AC30" s="37">
        <f t="shared" si="5"/>
        <v>0</v>
      </c>
      <c r="AD30" s="37">
        <f t="shared" si="6"/>
        <v>0</v>
      </c>
      <c r="AE30" s="37">
        <f aca="true" t="shared" si="47" ref="AE30:AE37">AB30+AC30+AD30</f>
        <v>279277.1</v>
      </c>
      <c r="AF30" s="80"/>
      <c r="AG30" s="80"/>
      <c r="AH30" s="80"/>
      <c r="AI30" s="80">
        <f t="shared" si="41"/>
        <v>0</v>
      </c>
      <c r="AJ30" s="37">
        <f t="shared" si="32"/>
        <v>279277.1</v>
      </c>
      <c r="AK30" s="37">
        <f t="shared" si="33"/>
        <v>0</v>
      </c>
      <c r="AL30" s="37">
        <f t="shared" si="34"/>
        <v>0</v>
      </c>
      <c r="AM30" s="37">
        <f t="shared" si="42"/>
        <v>279277.1</v>
      </c>
      <c r="AN30" s="37">
        <f>-10000+31753.7</f>
        <v>21753.7</v>
      </c>
      <c r="AO30" s="37"/>
      <c r="AP30" s="37"/>
      <c r="AQ30" s="37">
        <f t="shared" si="43"/>
        <v>21753.7</v>
      </c>
      <c r="AR30" s="112">
        <f t="shared" si="35"/>
        <v>301030.8</v>
      </c>
      <c r="AS30" s="37">
        <f t="shared" si="36"/>
        <v>0</v>
      </c>
      <c r="AT30" s="37">
        <f t="shared" si="37"/>
        <v>0</v>
      </c>
      <c r="AU30" s="112">
        <f t="shared" si="44"/>
        <v>301030.8</v>
      </c>
      <c r="AV30" s="80">
        <v>109438</v>
      </c>
      <c r="AW30" s="80"/>
      <c r="AX30" s="80"/>
      <c r="AY30" s="80">
        <f t="shared" si="45"/>
        <v>109438</v>
      </c>
      <c r="AZ30" s="112">
        <f t="shared" si="38"/>
        <v>410468.8</v>
      </c>
      <c r="BA30" s="37">
        <f t="shared" si="39"/>
        <v>0</v>
      </c>
      <c r="BB30" s="37">
        <f t="shared" si="40"/>
        <v>0</v>
      </c>
      <c r="BC30" s="112">
        <f t="shared" si="46"/>
        <v>410468.8</v>
      </c>
    </row>
    <row r="31" spans="1:55" ht="42" customHeight="1">
      <c r="A31" s="132" t="s">
        <v>82</v>
      </c>
      <c r="B31" s="134" t="s">
        <v>14</v>
      </c>
      <c r="C31" s="74" t="s">
        <v>80</v>
      </c>
      <c r="D31" s="37">
        <v>164057.9</v>
      </c>
      <c r="E31" s="37">
        <v>0</v>
      </c>
      <c r="F31" s="37">
        <v>0</v>
      </c>
      <c r="G31" s="37">
        <f t="shared" si="17"/>
        <v>164057.9</v>
      </c>
      <c r="H31" s="80">
        <v>-35000</v>
      </c>
      <c r="I31" s="80"/>
      <c r="J31" s="80"/>
      <c r="K31" s="80">
        <f t="shared" si="18"/>
        <v>-35000</v>
      </c>
      <c r="L31" s="37">
        <f aca="true" t="shared" si="48" ref="L31:N37">D31+H31</f>
        <v>129057.9</v>
      </c>
      <c r="M31" s="37">
        <f t="shared" si="48"/>
        <v>0</v>
      </c>
      <c r="N31" s="37">
        <f t="shared" si="48"/>
        <v>0</v>
      </c>
      <c r="O31" s="37">
        <f t="shared" si="19"/>
        <v>129057.9</v>
      </c>
      <c r="P31" s="80"/>
      <c r="Q31" s="80">
        <v>3679.5</v>
      </c>
      <c r="R31" s="80"/>
      <c r="S31" s="80">
        <f t="shared" si="20"/>
        <v>3679.5</v>
      </c>
      <c r="T31" s="37">
        <f t="shared" si="1"/>
        <v>129057.9</v>
      </c>
      <c r="U31" s="37">
        <f t="shared" si="2"/>
        <v>3679.5</v>
      </c>
      <c r="V31" s="37">
        <f t="shared" si="3"/>
        <v>0</v>
      </c>
      <c r="W31" s="37">
        <f t="shared" si="21"/>
        <v>132737.4</v>
      </c>
      <c r="X31" s="80"/>
      <c r="Y31" s="80"/>
      <c r="Z31" s="80"/>
      <c r="AA31" s="80">
        <f t="shared" si="22"/>
        <v>0</v>
      </c>
      <c r="AB31" s="37">
        <f t="shared" si="4"/>
        <v>129057.9</v>
      </c>
      <c r="AC31" s="37">
        <f t="shared" si="5"/>
        <v>3679.5</v>
      </c>
      <c r="AD31" s="37">
        <f t="shared" si="6"/>
        <v>0</v>
      </c>
      <c r="AE31" s="37">
        <f t="shared" si="47"/>
        <v>132737.4</v>
      </c>
      <c r="AF31" s="80"/>
      <c r="AG31" s="80"/>
      <c r="AH31" s="80"/>
      <c r="AI31" s="80">
        <f t="shared" si="41"/>
        <v>0</v>
      </c>
      <c r="AJ31" s="37">
        <f t="shared" si="32"/>
        <v>129057.9</v>
      </c>
      <c r="AK31" s="37">
        <f t="shared" si="33"/>
        <v>3679.5</v>
      </c>
      <c r="AL31" s="37">
        <f t="shared" si="34"/>
        <v>0</v>
      </c>
      <c r="AM31" s="37">
        <f t="shared" si="42"/>
        <v>132737.4</v>
      </c>
      <c r="AN31" s="37">
        <v>4877.4</v>
      </c>
      <c r="AO31" s="37">
        <f>-1718.2</f>
        <v>-1718.2</v>
      </c>
      <c r="AP31" s="37"/>
      <c r="AQ31" s="37">
        <f t="shared" si="43"/>
        <v>3159.2</v>
      </c>
      <c r="AR31" s="112">
        <f t="shared" si="35"/>
        <v>133935.3</v>
      </c>
      <c r="AS31" s="112">
        <f t="shared" si="36"/>
        <v>1961.3</v>
      </c>
      <c r="AT31" s="37">
        <f t="shared" si="37"/>
        <v>0</v>
      </c>
      <c r="AU31" s="112">
        <f t="shared" si="44"/>
        <v>135896.59999999998</v>
      </c>
      <c r="AV31" s="80">
        <v>-22514.9</v>
      </c>
      <c r="AW31" s="80">
        <v>-990</v>
      </c>
      <c r="AX31" s="80"/>
      <c r="AY31" s="80">
        <f t="shared" si="45"/>
        <v>-23504.9</v>
      </c>
      <c r="AZ31" s="112">
        <f t="shared" si="38"/>
        <v>111420.4</v>
      </c>
      <c r="BA31" s="112">
        <f t="shared" si="39"/>
        <v>971.3</v>
      </c>
      <c r="BB31" s="37">
        <f t="shared" si="40"/>
        <v>0</v>
      </c>
      <c r="BC31" s="112">
        <f t="shared" si="46"/>
        <v>112391.7</v>
      </c>
    </row>
    <row r="32" spans="1:55" ht="39" customHeight="1">
      <c r="A32" s="133"/>
      <c r="B32" s="135"/>
      <c r="C32" s="74" t="s">
        <v>81</v>
      </c>
      <c r="D32" s="37">
        <v>335999.1</v>
      </c>
      <c r="E32" s="37">
        <v>0</v>
      </c>
      <c r="F32" s="37">
        <v>0</v>
      </c>
      <c r="G32" s="37">
        <f t="shared" si="17"/>
        <v>335999.1</v>
      </c>
      <c r="H32" s="80">
        <v>-12618</v>
      </c>
      <c r="I32" s="80"/>
      <c r="J32" s="80"/>
      <c r="K32" s="80">
        <f t="shared" si="18"/>
        <v>-12618</v>
      </c>
      <c r="L32" s="37">
        <f t="shared" si="48"/>
        <v>323381.1</v>
      </c>
      <c r="M32" s="37">
        <f t="shared" si="48"/>
        <v>0</v>
      </c>
      <c r="N32" s="37">
        <f t="shared" si="48"/>
        <v>0</v>
      </c>
      <c r="O32" s="37">
        <f t="shared" si="19"/>
        <v>323381.1</v>
      </c>
      <c r="P32" s="80">
        <f>8899.8-228477.1</f>
        <v>-219577.30000000002</v>
      </c>
      <c r="Q32" s="80">
        <v>443</v>
      </c>
      <c r="R32" s="80"/>
      <c r="S32" s="80">
        <f t="shared" si="20"/>
        <v>-219134.30000000002</v>
      </c>
      <c r="T32" s="37">
        <f t="shared" si="1"/>
        <v>103803.79999999996</v>
      </c>
      <c r="U32" s="37">
        <f t="shared" si="2"/>
        <v>443</v>
      </c>
      <c r="V32" s="37">
        <f t="shared" si="3"/>
        <v>0</v>
      </c>
      <c r="W32" s="37">
        <f t="shared" si="21"/>
        <v>104246.79999999996</v>
      </c>
      <c r="X32" s="80"/>
      <c r="Y32" s="80"/>
      <c r="Z32" s="80"/>
      <c r="AA32" s="80">
        <f t="shared" si="22"/>
        <v>0</v>
      </c>
      <c r="AB32" s="37">
        <f t="shared" si="4"/>
        <v>103803.79999999996</v>
      </c>
      <c r="AC32" s="37">
        <f t="shared" si="5"/>
        <v>443</v>
      </c>
      <c r="AD32" s="37">
        <f t="shared" si="6"/>
        <v>0</v>
      </c>
      <c r="AE32" s="37">
        <f t="shared" si="47"/>
        <v>104246.79999999996</v>
      </c>
      <c r="AF32" s="80">
        <v>-43798.9</v>
      </c>
      <c r="AG32" s="80"/>
      <c r="AH32" s="80"/>
      <c r="AI32" s="80">
        <f t="shared" si="41"/>
        <v>-43798.9</v>
      </c>
      <c r="AJ32" s="37">
        <f t="shared" si="32"/>
        <v>60004.89999999996</v>
      </c>
      <c r="AK32" s="37">
        <f t="shared" si="33"/>
        <v>443</v>
      </c>
      <c r="AL32" s="37">
        <f t="shared" si="34"/>
        <v>0</v>
      </c>
      <c r="AM32" s="37">
        <f t="shared" si="42"/>
        <v>60447.89999999996</v>
      </c>
      <c r="AN32" s="37">
        <v>24786.6</v>
      </c>
      <c r="AO32" s="37"/>
      <c r="AP32" s="37"/>
      <c r="AQ32" s="37">
        <f t="shared" si="43"/>
        <v>24786.6</v>
      </c>
      <c r="AR32" s="112">
        <f t="shared" si="35"/>
        <v>84791.49999999996</v>
      </c>
      <c r="AS32" s="37">
        <f t="shared" si="36"/>
        <v>443</v>
      </c>
      <c r="AT32" s="37">
        <f t="shared" si="37"/>
        <v>0</v>
      </c>
      <c r="AU32" s="112">
        <f t="shared" si="44"/>
        <v>85234.49999999996</v>
      </c>
      <c r="AV32" s="80">
        <v>-32280.7</v>
      </c>
      <c r="AW32" s="80"/>
      <c r="AX32" s="80"/>
      <c r="AY32" s="80">
        <f t="shared" si="45"/>
        <v>-32280.7</v>
      </c>
      <c r="AZ32" s="112">
        <f t="shared" si="38"/>
        <v>52510.79999999996</v>
      </c>
      <c r="BA32" s="37">
        <f t="shared" si="39"/>
        <v>443</v>
      </c>
      <c r="BB32" s="37">
        <f t="shared" si="40"/>
        <v>0</v>
      </c>
      <c r="BC32" s="112">
        <f t="shared" si="46"/>
        <v>52953.79999999996</v>
      </c>
    </row>
    <row r="33" spans="1:55" ht="76.5" customHeight="1">
      <c r="A33" s="72" t="s">
        <v>125</v>
      </c>
      <c r="B33" s="75" t="s">
        <v>14</v>
      </c>
      <c r="C33" s="19" t="s">
        <v>34</v>
      </c>
      <c r="D33" s="37">
        <v>31846.6</v>
      </c>
      <c r="E33" s="37">
        <v>0</v>
      </c>
      <c r="F33" s="37">
        <v>0</v>
      </c>
      <c r="G33" s="37">
        <f t="shared" si="17"/>
        <v>31846.6</v>
      </c>
      <c r="H33" s="80"/>
      <c r="I33" s="80"/>
      <c r="J33" s="80"/>
      <c r="K33" s="80">
        <f t="shared" si="18"/>
        <v>0</v>
      </c>
      <c r="L33" s="37">
        <f t="shared" si="48"/>
        <v>31846.6</v>
      </c>
      <c r="M33" s="37">
        <f t="shared" si="48"/>
        <v>0</v>
      </c>
      <c r="N33" s="37">
        <f t="shared" si="48"/>
        <v>0</v>
      </c>
      <c r="O33" s="37">
        <f t="shared" si="19"/>
        <v>31846.6</v>
      </c>
      <c r="P33" s="80">
        <v>1605.3</v>
      </c>
      <c r="Q33" s="80"/>
      <c r="R33" s="80"/>
      <c r="S33" s="80">
        <f t="shared" si="20"/>
        <v>1605.3</v>
      </c>
      <c r="T33" s="37">
        <f t="shared" si="1"/>
        <v>33451.9</v>
      </c>
      <c r="U33" s="37">
        <f t="shared" si="2"/>
        <v>0</v>
      </c>
      <c r="V33" s="37">
        <f t="shared" si="3"/>
        <v>0</v>
      </c>
      <c r="W33" s="37">
        <f t="shared" si="21"/>
        <v>33451.9</v>
      </c>
      <c r="X33" s="80"/>
      <c r="Y33" s="80"/>
      <c r="Z33" s="80"/>
      <c r="AA33" s="80">
        <f t="shared" si="22"/>
        <v>0</v>
      </c>
      <c r="AB33" s="37">
        <f t="shared" si="4"/>
        <v>33451.9</v>
      </c>
      <c r="AC33" s="37">
        <f t="shared" si="5"/>
        <v>0</v>
      </c>
      <c r="AD33" s="37">
        <f t="shared" si="6"/>
        <v>0</v>
      </c>
      <c r="AE33" s="37">
        <f t="shared" si="47"/>
        <v>33451.9</v>
      </c>
      <c r="AF33" s="80"/>
      <c r="AG33" s="80"/>
      <c r="AH33" s="80"/>
      <c r="AI33" s="80">
        <f t="shared" si="41"/>
        <v>0</v>
      </c>
      <c r="AJ33" s="37">
        <f t="shared" si="32"/>
        <v>33451.9</v>
      </c>
      <c r="AK33" s="37">
        <f t="shared" si="33"/>
        <v>0</v>
      </c>
      <c r="AL33" s="37">
        <f t="shared" si="34"/>
        <v>0</v>
      </c>
      <c r="AM33" s="37">
        <f t="shared" si="42"/>
        <v>33451.9</v>
      </c>
      <c r="AN33" s="37"/>
      <c r="AO33" s="37"/>
      <c r="AP33" s="37"/>
      <c r="AQ33" s="37">
        <f t="shared" si="43"/>
        <v>0</v>
      </c>
      <c r="AR33" s="37">
        <f t="shared" si="35"/>
        <v>33451.9</v>
      </c>
      <c r="AS33" s="37">
        <f t="shared" si="36"/>
        <v>0</v>
      </c>
      <c r="AT33" s="37">
        <f t="shared" si="37"/>
        <v>0</v>
      </c>
      <c r="AU33" s="37">
        <f t="shared" si="44"/>
        <v>33451.9</v>
      </c>
      <c r="AV33" s="80"/>
      <c r="AW33" s="80"/>
      <c r="AX33" s="80"/>
      <c r="AY33" s="80">
        <f t="shared" si="45"/>
        <v>0</v>
      </c>
      <c r="AZ33" s="37">
        <f t="shared" si="38"/>
        <v>33451.9</v>
      </c>
      <c r="BA33" s="37">
        <f t="shared" si="39"/>
        <v>0</v>
      </c>
      <c r="BB33" s="37">
        <f t="shared" si="40"/>
        <v>0</v>
      </c>
      <c r="BC33" s="37">
        <f t="shared" si="46"/>
        <v>33451.9</v>
      </c>
    </row>
    <row r="34" spans="1:55" ht="45.75" customHeight="1">
      <c r="A34" s="118" t="s">
        <v>167</v>
      </c>
      <c r="B34" s="75" t="s">
        <v>14</v>
      </c>
      <c r="C34" s="19" t="s">
        <v>159</v>
      </c>
      <c r="D34" s="37"/>
      <c r="E34" s="37"/>
      <c r="F34" s="37"/>
      <c r="G34" s="37"/>
      <c r="H34" s="80"/>
      <c r="I34" s="80"/>
      <c r="J34" s="80"/>
      <c r="K34" s="80"/>
      <c r="L34" s="37"/>
      <c r="M34" s="37"/>
      <c r="N34" s="37"/>
      <c r="O34" s="37"/>
      <c r="P34" s="80"/>
      <c r="Q34" s="80"/>
      <c r="R34" s="80"/>
      <c r="S34" s="80"/>
      <c r="T34" s="37"/>
      <c r="U34" s="37"/>
      <c r="V34" s="37"/>
      <c r="W34" s="37"/>
      <c r="X34" s="80"/>
      <c r="Y34" s="80"/>
      <c r="Z34" s="80"/>
      <c r="AA34" s="80"/>
      <c r="AB34" s="37"/>
      <c r="AC34" s="37"/>
      <c r="AD34" s="37"/>
      <c r="AE34" s="37"/>
      <c r="AF34" s="80"/>
      <c r="AG34" s="80"/>
      <c r="AH34" s="80"/>
      <c r="AI34" s="80"/>
      <c r="AJ34" s="37"/>
      <c r="AK34" s="37"/>
      <c r="AL34" s="37"/>
      <c r="AM34" s="37"/>
      <c r="AN34" s="37"/>
      <c r="AO34" s="37">
        <v>91648</v>
      </c>
      <c r="AP34" s="37">
        <v>28132</v>
      </c>
      <c r="AQ34" s="37">
        <f t="shared" si="43"/>
        <v>119780</v>
      </c>
      <c r="AR34" s="37">
        <f>AJ34+AN34</f>
        <v>0</v>
      </c>
      <c r="AS34" s="37">
        <f>AK34+AO34</f>
        <v>91648</v>
      </c>
      <c r="AT34" s="37">
        <f>AL34+AP34</f>
        <v>28132</v>
      </c>
      <c r="AU34" s="37">
        <f>AR34+AS34+AT34</f>
        <v>119780</v>
      </c>
      <c r="AV34" s="80"/>
      <c r="AW34" s="80"/>
      <c r="AX34" s="80"/>
      <c r="AY34" s="80">
        <f t="shared" si="45"/>
        <v>0</v>
      </c>
      <c r="AZ34" s="37">
        <f aca="true" t="shared" si="49" ref="AZ34:BB38">AR34+AV34</f>
        <v>0</v>
      </c>
      <c r="BA34" s="37">
        <f t="shared" si="49"/>
        <v>91648</v>
      </c>
      <c r="BB34" s="37">
        <f t="shared" si="49"/>
        <v>28132</v>
      </c>
      <c r="BC34" s="37">
        <f>AZ34+BA34+BB34</f>
        <v>119780</v>
      </c>
    </row>
    <row r="35" spans="1:55" ht="47.25" customHeight="1">
      <c r="A35" s="132" t="s">
        <v>78</v>
      </c>
      <c r="B35" s="75" t="s">
        <v>14</v>
      </c>
      <c r="C35" s="68" t="s">
        <v>15</v>
      </c>
      <c r="D35" s="37">
        <v>14192.7</v>
      </c>
      <c r="E35" s="37">
        <v>0</v>
      </c>
      <c r="F35" s="37">
        <v>0</v>
      </c>
      <c r="G35" s="37">
        <f t="shared" si="17"/>
        <v>14192.7</v>
      </c>
      <c r="H35" s="80"/>
      <c r="I35" s="80"/>
      <c r="J35" s="80"/>
      <c r="K35" s="80">
        <f t="shared" si="18"/>
        <v>0</v>
      </c>
      <c r="L35" s="37">
        <f t="shared" si="48"/>
        <v>14192.7</v>
      </c>
      <c r="M35" s="37">
        <f t="shared" si="48"/>
        <v>0</v>
      </c>
      <c r="N35" s="37">
        <f t="shared" si="48"/>
        <v>0</v>
      </c>
      <c r="O35" s="37">
        <f t="shared" si="19"/>
        <v>14192.7</v>
      </c>
      <c r="P35" s="80"/>
      <c r="Q35" s="80"/>
      <c r="R35" s="80"/>
      <c r="S35" s="80">
        <f t="shared" si="20"/>
        <v>0</v>
      </c>
      <c r="T35" s="37">
        <f t="shared" si="1"/>
        <v>14192.7</v>
      </c>
      <c r="U35" s="37">
        <f t="shared" si="2"/>
        <v>0</v>
      </c>
      <c r="V35" s="37">
        <f t="shared" si="3"/>
        <v>0</v>
      </c>
      <c r="W35" s="37">
        <f t="shared" si="21"/>
        <v>14192.7</v>
      </c>
      <c r="X35" s="80"/>
      <c r="Y35" s="80"/>
      <c r="Z35" s="80"/>
      <c r="AA35" s="80">
        <f t="shared" si="22"/>
        <v>0</v>
      </c>
      <c r="AB35" s="37">
        <f t="shared" si="4"/>
        <v>14192.7</v>
      </c>
      <c r="AC35" s="37">
        <f t="shared" si="5"/>
        <v>0</v>
      </c>
      <c r="AD35" s="37">
        <f t="shared" si="6"/>
        <v>0</v>
      </c>
      <c r="AE35" s="37">
        <f t="shared" si="47"/>
        <v>14192.7</v>
      </c>
      <c r="AF35" s="80"/>
      <c r="AG35" s="80"/>
      <c r="AH35" s="80"/>
      <c r="AI35" s="80">
        <f t="shared" si="41"/>
        <v>0</v>
      </c>
      <c r="AJ35" s="37">
        <f t="shared" si="32"/>
        <v>14192.7</v>
      </c>
      <c r="AK35" s="37">
        <f t="shared" si="33"/>
        <v>0</v>
      </c>
      <c r="AL35" s="37">
        <f t="shared" si="34"/>
        <v>0</v>
      </c>
      <c r="AM35" s="37">
        <f t="shared" si="42"/>
        <v>14192.7</v>
      </c>
      <c r="AN35" s="37">
        <v>-10000</v>
      </c>
      <c r="AO35" s="37"/>
      <c r="AP35" s="37"/>
      <c r="AQ35" s="37">
        <f>AN35+AO35+AP35</f>
        <v>-10000</v>
      </c>
      <c r="AR35" s="112">
        <f>AJ35+AN35</f>
        <v>4192.700000000001</v>
      </c>
      <c r="AS35" s="37">
        <f t="shared" si="36"/>
        <v>0</v>
      </c>
      <c r="AT35" s="37">
        <f t="shared" si="37"/>
        <v>0</v>
      </c>
      <c r="AU35" s="112">
        <f t="shared" si="44"/>
        <v>4192.700000000001</v>
      </c>
      <c r="AV35" s="80">
        <v>-4092.7</v>
      </c>
      <c r="AW35" s="80"/>
      <c r="AX35" s="80"/>
      <c r="AY35" s="80">
        <f>AV35+AW35+AX35</f>
        <v>-4092.7</v>
      </c>
      <c r="AZ35" s="112">
        <f t="shared" si="49"/>
        <v>100.00000000000091</v>
      </c>
      <c r="BA35" s="37">
        <f t="shared" si="49"/>
        <v>0</v>
      </c>
      <c r="BB35" s="37">
        <f t="shared" si="49"/>
        <v>0</v>
      </c>
      <c r="BC35" s="112">
        <f>AZ35+BA35+BB35</f>
        <v>100.00000000000091</v>
      </c>
    </row>
    <row r="36" spans="1:55" ht="40.5" customHeight="1">
      <c r="A36" s="133"/>
      <c r="B36" s="75" t="s">
        <v>18</v>
      </c>
      <c r="C36" s="68" t="s">
        <v>15</v>
      </c>
      <c r="D36" s="37">
        <v>59029.6</v>
      </c>
      <c r="E36" s="37">
        <v>0</v>
      </c>
      <c r="F36" s="37">
        <v>0</v>
      </c>
      <c r="G36" s="37">
        <f t="shared" si="17"/>
        <v>59029.6</v>
      </c>
      <c r="H36" s="80">
        <v>-4211.2</v>
      </c>
      <c r="I36" s="80"/>
      <c r="J36" s="80"/>
      <c r="K36" s="80">
        <f t="shared" si="18"/>
        <v>-4211.2</v>
      </c>
      <c r="L36" s="37">
        <f t="shared" si="48"/>
        <v>54818.4</v>
      </c>
      <c r="M36" s="37">
        <f t="shared" si="48"/>
        <v>0</v>
      </c>
      <c r="N36" s="37">
        <f t="shared" si="48"/>
        <v>0</v>
      </c>
      <c r="O36" s="37">
        <f t="shared" si="19"/>
        <v>54818.4</v>
      </c>
      <c r="P36" s="85">
        <f>14638.8-14638.8</f>
        <v>0</v>
      </c>
      <c r="Q36" s="80"/>
      <c r="R36" s="80"/>
      <c r="S36" s="85">
        <f t="shared" si="20"/>
        <v>0</v>
      </c>
      <c r="T36" s="85">
        <f t="shared" si="1"/>
        <v>54818.4</v>
      </c>
      <c r="U36" s="85">
        <f t="shared" si="2"/>
        <v>0</v>
      </c>
      <c r="V36" s="85">
        <f t="shared" si="3"/>
        <v>0</v>
      </c>
      <c r="W36" s="85">
        <f t="shared" si="21"/>
        <v>54818.4</v>
      </c>
      <c r="X36" s="80"/>
      <c r="Y36" s="80"/>
      <c r="Z36" s="80"/>
      <c r="AA36" s="80">
        <f t="shared" si="22"/>
        <v>0</v>
      </c>
      <c r="AB36" s="37">
        <f t="shared" si="4"/>
        <v>54818.4</v>
      </c>
      <c r="AC36" s="37">
        <f t="shared" si="5"/>
        <v>0</v>
      </c>
      <c r="AD36" s="37">
        <f t="shared" si="6"/>
        <v>0</v>
      </c>
      <c r="AE36" s="37">
        <f t="shared" si="47"/>
        <v>54818.4</v>
      </c>
      <c r="AF36" s="80"/>
      <c r="AG36" s="80"/>
      <c r="AH36" s="80"/>
      <c r="AI36" s="80">
        <f t="shared" si="41"/>
        <v>0</v>
      </c>
      <c r="AJ36" s="37">
        <f t="shared" si="32"/>
        <v>54818.4</v>
      </c>
      <c r="AK36" s="37">
        <f t="shared" si="33"/>
        <v>0</v>
      </c>
      <c r="AL36" s="37">
        <f t="shared" si="34"/>
        <v>0</v>
      </c>
      <c r="AM36" s="37">
        <f t="shared" si="42"/>
        <v>54818.4</v>
      </c>
      <c r="AN36" s="37">
        <v>-14250</v>
      </c>
      <c r="AO36" s="37"/>
      <c r="AP36" s="37"/>
      <c r="AQ36" s="37">
        <f>AN36+AO36+AP36</f>
        <v>-14250</v>
      </c>
      <c r="AR36" s="37">
        <f>AJ36+AN36</f>
        <v>40568.4</v>
      </c>
      <c r="AS36" s="37">
        <f t="shared" si="36"/>
        <v>0</v>
      </c>
      <c r="AT36" s="37">
        <f t="shared" si="37"/>
        <v>0</v>
      </c>
      <c r="AU36" s="37">
        <f t="shared" si="44"/>
        <v>40568.4</v>
      </c>
      <c r="AV36" s="80"/>
      <c r="AW36" s="80"/>
      <c r="AX36" s="80"/>
      <c r="AY36" s="80">
        <f>AV36+AW36+AX36</f>
        <v>0</v>
      </c>
      <c r="AZ36" s="37">
        <f t="shared" si="49"/>
        <v>40568.4</v>
      </c>
      <c r="BA36" s="37">
        <f t="shared" si="49"/>
        <v>0</v>
      </c>
      <c r="BB36" s="37">
        <f t="shared" si="49"/>
        <v>0</v>
      </c>
      <c r="BC36" s="37">
        <f>AZ36+BA36+BB36</f>
        <v>40568.4</v>
      </c>
    </row>
    <row r="37" spans="1:55" ht="81" customHeight="1">
      <c r="A37" s="64" t="s">
        <v>79</v>
      </c>
      <c r="B37" s="75" t="s">
        <v>18</v>
      </c>
      <c r="C37" s="68" t="s">
        <v>35</v>
      </c>
      <c r="D37" s="37">
        <v>16365.1</v>
      </c>
      <c r="E37" s="37">
        <v>545</v>
      </c>
      <c r="F37" s="37">
        <v>0</v>
      </c>
      <c r="G37" s="37">
        <f>D37+E37+F37</f>
        <v>16910.1</v>
      </c>
      <c r="H37" s="80"/>
      <c r="I37" s="80"/>
      <c r="J37" s="80"/>
      <c r="K37" s="80">
        <f>H37+I37+J37</f>
        <v>0</v>
      </c>
      <c r="L37" s="37">
        <f t="shared" si="48"/>
        <v>16365.1</v>
      </c>
      <c r="M37" s="37">
        <f t="shared" si="48"/>
        <v>545</v>
      </c>
      <c r="N37" s="37">
        <f t="shared" si="48"/>
        <v>0</v>
      </c>
      <c r="O37" s="37">
        <f>L37+M37+N37</f>
        <v>16910.1</v>
      </c>
      <c r="P37" s="80">
        <v>15091.8</v>
      </c>
      <c r="Q37" s="80"/>
      <c r="R37" s="80"/>
      <c r="S37" s="80">
        <f>P37+Q37+R37</f>
        <v>15091.8</v>
      </c>
      <c r="T37" s="37">
        <f t="shared" si="1"/>
        <v>31456.9</v>
      </c>
      <c r="U37" s="37">
        <f t="shared" si="2"/>
        <v>545</v>
      </c>
      <c r="V37" s="37">
        <f t="shared" si="3"/>
        <v>0</v>
      </c>
      <c r="W37" s="37">
        <f>T37+U37+V37</f>
        <v>32001.9</v>
      </c>
      <c r="X37" s="80"/>
      <c r="Y37" s="80"/>
      <c r="Z37" s="80"/>
      <c r="AA37" s="80">
        <f>X37+Y37+Z37</f>
        <v>0</v>
      </c>
      <c r="AB37" s="37">
        <f t="shared" si="4"/>
        <v>31456.9</v>
      </c>
      <c r="AC37" s="37">
        <f t="shared" si="5"/>
        <v>545</v>
      </c>
      <c r="AD37" s="37">
        <f t="shared" si="6"/>
        <v>0</v>
      </c>
      <c r="AE37" s="37">
        <f t="shared" si="47"/>
        <v>32001.9</v>
      </c>
      <c r="AF37" s="80"/>
      <c r="AG37" s="80"/>
      <c r="AH37" s="80"/>
      <c r="AI37" s="80">
        <f>AF37+AG37+AH37</f>
        <v>0</v>
      </c>
      <c r="AJ37" s="37">
        <f t="shared" si="32"/>
        <v>31456.9</v>
      </c>
      <c r="AK37" s="37">
        <f t="shared" si="33"/>
        <v>545</v>
      </c>
      <c r="AL37" s="37">
        <f t="shared" si="34"/>
        <v>0</v>
      </c>
      <c r="AM37" s="37">
        <f t="shared" si="42"/>
        <v>32001.9</v>
      </c>
      <c r="AN37" s="37">
        <v>-1000</v>
      </c>
      <c r="AO37" s="37"/>
      <c r="AP37" s="37"/>
      <c r="AQ37" s="37">
        <f>AN37+AO37+AP37</f>
        <v>-1000</v>
      </c>
      <c r="AR37" s="37">
        <f t="shared" si="35"/>
        <v>30456.9</v>
      </c>
      <c r="AS37" s="37">
        <f t="shared" si="36"/>
        <v>545</v>
      </c>
      <c r="AT37" s="37">
        <f t="shared" si="37"/>
        <v>0</v>
      </c>
      <c r="AU37" s="37">
        <f t="shared" si="44"/>
        <v>31001.9</v>
      </c>
      <c r="AV37" s="80"/>
      <c r="AW37" s="80"/>
      <c r="AX37" s="80"/>
      <c r="AY37" s="80">
        <f>AV37+AW37+AX37</f>
        <v>0</v>
      </c>
      <c r="AZ37" s="37">
        <f t="shared" si="49"/>
        <v>30456.9</v>
      </c>
      <c r="BA37" s="37">
        <f t="shared" si="49"/>
        <v>545</v>
      </c>
      <c r="BB37" s="37">
        <f t="shared" si="49"/>
        <v>0</v>
      </c>
      <c r="BC37" s="37">
        <f>AZ37+BA37+BB37</f>
        <v>31001.9</v>
      </c>
    </row>
    <row r="38" spans="1:55" ht="103.5" customHeight="1">
      <c r="A38" s="64" t="s">
        <v>161</v>
      </c>
      <c r="B38" s="75" t="s">
        <v>18</v>
      </c>
      <c r="C38" s="68" t="s">
        <v>10</v>
      </c>
      <c r="D38" s="37"/>
      <c r="E38" s="37"/>
      <c r="F38" s="37"/>
      <c r="G38" s="37"/>
      <c r="H38" s="80"/>
      <c r="I38" s="80"/>
      <c r="J38" s="80"/>
      <c r="K38" s="80"/>
      <c r="L38" s="37"/>
      <c r="M38" s="37"/>
      <c r="N38" s="37"/>
      <c r="O38" s="37"/>
      <c r="P38" s="80"/>
      <c r="Q38" s="80"/>
      <c r="R38" s="80"/>
      <c r="S38" s="80"/>
      <c r="T38" s="37"/>
      <c r="U38" s="37"/>
      <c r="V38" s="37"/>
      <c r="W38" s="37"/>
      <c r="X38" s="80"/>
      <c r="Y38" s="80"/>
      <c r="Z38" s="80"/>
      <c r="AA38" s="80"/>
      <c r="AB38" s="37"/>
      <c r="AC38" s="37"/>
      <c r="AD38" s="37"/>
      <c r="AE38" s="37"/>
      <c r="AF38" s="80"/>
      <c r="AG38" s="80"/>
      <c r="AH38" s="80"/>
      <c r="AI38" s="80"/>
      <c r="AJ38" s="37"/>
      <c r="AK38" s="37"/>
      <c r="AL38" s="37"/>
      <c r="AM38" s="37"/>
      <c r="AN38" s="37">
        <v>600</v>
      </c>
      <c r="AO38" s="37"/>
      <c r="AP38" s="37"/>
      <c r="AQ38" s="37">
        <f>AN38+AO38+AP38</f>
        <v>600</v>
      </c>
      <c r="AR38" s="37">
        <f>AJ38+AN38</f>
        <v>600</v>
      </c>
      <c r="AS38" s="37">
        <f>AK38+AO38</f>
        <v>0</v>
      </c>
      <c r="AT38" s="37">
        <f>AL38+AP38</f>
        <v>0</v>
      </c>
      <c r="AU38" s="37">
        <f>AR38+AS38+AT38</f>
        <v>600</v>
      </c>
      <c r="AV38" s="80"/>
      <c r="AW38" s="80"/>
      <c r="AX38" s="80"/>
      <c r="AY38" s="80">
        <f>AV38+AW38+AX38</f>
        <v>0</v>
      </c>
      <c r="AZ38" s="37">
        <f t="shared" si="49"/>
        <v>600</v>
      </c>
      <c r="BA38" s="37">
        <f t="shared" si="49"/>
        <v>0</v>
      </c>
      <c r="BB38" s="37">
        <f t="shared" si="49"/>
        <v>0</v>
      </c>
      <c r="BC38" s="37">
        <f>AZ38+BA38+BB38</f>
        <v>600</v>
      </c>
    </row>
    <row r="39" spans="1:55" ht="27.75" customHeight="1">
      <c r="A39" s="32" t="s">
        <v>0</v>
      </c>
      <c r="B39" s="8"/>
      <c r="C39" s="8"/>
      <c r="D39" s="9">
        <f aca="true" t="shared" si="50" ref="D39:W39">SUM(D9:D37)</f>
        <v>1214400.7000000002</v>
      </c>
      <c r="E39" s="9">
        <f t="shared" si="50"/>
        <v>628190.7000000001</v>
      </c>
      <c r="F39" s="9">
        <f t="shared" si="50"/>
        <v>15000</v>
      </c>
      <c r="G39" s="9">
        <f t="shared" si="50"/>
        <v>1857591.4000000001</v>
      </c>
      <c r="H39" s="79">
        <f t="shared" si="50"/>
        <v>-53380.299999999996</v>
      </c>
      <c r="I39" s="79">
        <f t="shared" si="50"/>
        <v>0</v>
      </c>
      <c r="J39" s="79">
        <f t="shared" si="50"/>
        <v>0</v>
      </c>
      <c r="K39" s="79">
        <f t="shared" si="50"/>
        <v>-53380.299999999996</v>
      </c>
      <c r="L39" s="9">
        <f t="shared" si="50"/>
        <v>1161020.4</v>
      </c>
      <c r="M39" s="9">
        <f t="shared" si="50"/>
        <v>628190.7000000001</v>
      </c>
      <c r="N39" s="9">
        <f t="shared" si="50"/>
        <v>15000</v>
      </c>
      <c r="O39" s="9">
        <f t="shared" si="50"/>
        <v>1804211.0999999999</v>
      </c>
      <c r="P39" s="86">
        <f t="shared" si="50"/>
        <v>193761.39999999994</v>
      </c>
      <c r="Q39" s="86">
        <f t="shared" si="50"/>
        <v>183928.00000000003</v>
      </c>
      <c r="R39" s="86">
        <f t="shared" si="50"/>
        <v>5000</v>
      </c>
      <c r="S39" s="86">
        <f t="shared" si="50"/>
        <v>382689.3999999999</v>
      </c>
      <c r="T39" s="86">
        <f t="shared" si="50"/>
        <v>1354781.7999999996</v>
      </c>
      <c r="U39" s="86">
        <f t="shared" si="50"/>
        <v>812118.7000000001</v>
      </c>
      <c r="V39" s="86">
        <f t="shared" si="50"/>
        <v>20000</v>
      </c>
      <c r="W39" s="86">
        <f t="shared" si="50"/>
        <v>2186900.4999999995</v>
      </c>
      <c r="X39" s="79">
        <f aca="true" t="shared" si="51" ref="X39:AE39">SUM(X9:X37)</f>
        <v>-117141.6</v>
      </c>
      <c r="Y39" s="79">
        <f t="shared" si="51"/>
        <v>-4684.400000000005</v>
      </c>
      <c r="Z39" s="79">
        <f t="shared" si="51"/>
        <v>5335</v>
      </c>
      <c r="AA39" s="79">
        <f t="shared" si="51"/>
        <v>-116491.00000000001</v>
      </c>
      <c r="AB39" s="9">
        <f t="shared" si="51"/>
        <v>1237640.1999999997</v>
      </c>
      <c r="AC39" s="86">
        <f t="shared" si="51"/>
        <v>807434.2999999999</v>
      </c>
      <c r="AD39" s="9">
        <f t="shared" si="51"/>
        <v>25335</v>
      </c>
      <c r="AE39" s="86">
        <f t="shared" si="51"/>
        <v>2070409.4999999995</v>
      </c>
      <c r="AF39" s="113">
        <f aca="true" t="shared" si="52" ref="AF39:AM39">SUM(AF9:AF37)</f>
        <v>2020.5</v>
      </c>
      <c r="AG39" s="113">
        <f t="shared" si="52"/>
        <v>2289.9</v>
      </c>
      <c r="AH39" s="79">
        <f t="shared" si="52"/>
        <v>0</v>
      </c>
      <c r="AI39" s="113">
        <f t="shared" si="52"/>
        <v>4310.4000000000015</v>
      </c>
      <c r="AJ39" s="9">
        <f t="shared" si="52"/>
        <v>1239660.6999999995</v>
      </c>
      <c r="AK39" s="9">
        <f t="shared" si="52"/>
        <v>809724.2</v>
      </c>
      <c r="AL39" s="9">
        <f t="shared" si="52"/>
        <v>25335</v>
      </c>
      <c r="AM39" s="9">
        <f t="shared" si="52"/>
        <v>2074719.8999999997</v>
      </c>
      <c r="AN39" s="9">
        <f aca="true" t="shared" si="53" ref="AN39:AU39">SUM(AN9:AN38)</f>
        <v>49439.100000000006</v>
      </c>
      <c r="AO39" s="9">
        <f t="shared" si="53"/>
        <v>460804.4</v>
      </c>
      <c r="AP39" s="9">
        <f t="shared" si="53"/>
        <v>56013.4</v>
      </c>
      <c r="AQ39" s="9">
        <f t="shared" si="53"/>
        <v>566256.9</v>
      </c>
      <c r="AR39" s="113">
        <f t="shared" si="53"/>
        <v>1289099.7999999996</v>
      </c>
      <c r="AS39" s="113">
        <f t="shared" si="53"/>
        <v>1270528.5999999999</v>
      </c>
      <c r="AT39" s="9">
        <f t="shared" si="53"/>
        <v>81348.4</v>
      </c>
      <c r="AU39" s="113">
        <f t="shared" si="53"/>
        <v>2640976.8</v>
      </c>
      <c r="AV39" s="79">
        <f aca="true" t="shared" si="54" ref="AV39:BC39">SUM(AV9:AV38)</f>
        <v>9507.399999999994</v>
      </c>
      <c r="AW39" s="79">
        <f t="shared" si="54"/>
        <v>-50945.4</v>
      </c>
      <c r="AX39" s="152">
        <f t="shared" si="54"/>
        <v>5000</v>
      </c>
      <c r="AY39" s="152">
        <f t="shared" si="54"/>
        <v>-36438</v>
      </c>
      <c r="AZ39" s="113">
        <f t="shared" si="54"/>
        <v>1298607.1999999997</v>
      </c>
      <c r="BA39" s="113">
        <f t="shared" si="54"/>
        <v>1219583.2</v>
      </c>
      <c r="BB39" s="152">
        <f t="shared" si="54"/>
        <v>86348.4</v>
      </c>
      <c r="BC39" s="152">
        <f t="shared" si="54"/>
        <v>2604538.8</v>
      </c>
    </row>
    <row r="40" spans="1:51" s="17" customFormat="1" ht="27.75" customHeight="1">
      <c r="A40" s="111"/>
      <c r="AV40" s="124"/>
      <c r="AW40" s="124"/>
      <c r="AX40" s="124"/>
      <c r="AY40" s="124"/>
    </row>
    <row r="41" spans="1:51" s="17" customFormat="1" ht="27.75" customHeight="1">
      <c r="A41" s="146"/>
      <c r="B41" s="147"/>
      <c r="C41" s="147"/>
      <c r="AV41" s="124"/>
      <c r="AW41" s="124"/>
      <c r="AX41" s="124"/>
      <c r="AY41" s="124"/>
    </row>
    <row r="42" spans="1:3" ht="17.25" customHeight="1">
      <c r="A42" s="146"/>
      <c r="B42" s="131"/>
      <c r="C42" s="131"/>
    </row>
    <row r="43" spans="1:3" ht="15.75" customHeight="1">
      <c r="A43" s="14"/>
      <c r="B43" s="15"/>
      <c r="C43" s="16"/>
    </row>
    <row r="44" spans="1:3" ht="16.5" customHeight="1">
      <c r="A44" s="144"/>
      <c r="B44" s="145"/>
      <c r="C44" s="145"/>
    </row>
    <row r="45" spans="1:3" ht="16.5" customHeight="1">
      <c r="A45" s="111"/>
      <c r="B45" s="17"/>
      <c r="C45" s="17"/>
    </row>
  </sheetData>
  <sheetProtection/>
  <mergeCells count="53">
    <mergeCell ref="A12:A13"/>
    <mergeCell ref="B12:B13"/>
    <mergeCell ref="AN6:AQ6"/>
    <mergeCell ref="AR6:AU6"/>
    <mergeCell ref="AN7:AP7"/>
    <mergeCell ref="AQ7:AQ8"/>
    <mergeCell ref="AR7:AT7"/>
    <mergeCell ref="AU7:AU8"/>
    <mergeCell ref="AF6:AI6"/>
    <mergeCell ref="AJ6:AM6"/>
    <mergeCell ref="AF7:AH7"/>
    <mergeCell ref="AI7:AI8"/>
    <mergeCell ref="AJ7:AL7"/>
    <mergeCell ref="AM7:AM8"/>
    <mergeCell ref="A27:A29"/>
    <mergeCell ref="A44:C44"/>
    <mergeCell ref="A41:C41"/>
    <mergeCell ref="A42:C42"/>
    <mergeCell ref="A31:A32"/>
    <mergeCell ref="B31:B32"/>
    <mergeCell ref="A35:A36"/>
    <mergeCell ref="B27:B29"/>
    <mergeCell ref="A7:A8"/>
    <mergeCell ref="A4:W4"/>
    <mergeCell ref="D6:G6"/>
    <mergeCell ref="H6:K6"/>
    <mergeCell ref="H7:J7"/>
    <mergeCell ref="K7:K8"/>
    <mergeCell ref="T6:W6"/>
    <mergeCell ref="P7:R7"/>
    <mergeCell ref="D7:F7"/>
    <mergeCell ref="G7:G8"/>
    <mergeCell ref="B7:B8"/>
    <mergeCell ref="C7:C8"/>
    <mergeCell ref="L6:O6"/>
    <mergeCell ref="L7:N7"/>
    <mergeCell ref="O7:O8"/>
    <mergeCell ref="P6:S6"/>
    <mergeCell ref="S7:S8"/>
    <mergeCell ref="T7:V7"/>
    <mergeCell ref="W7:W8"/>
    <mergeCell ref="AB6:AE6"/>
    <mergeCell ref="X7:Z7"/>
    <mergeCell ref="AA7:AA8"/>
    <mergeCell ref="AB7:AD7"/>
    <mergeCell ref="AE7:AE8"/>
    <mergeCell ref="X6:AA6"/>
    <mergeCell ref="AV6:AY6"/>
    <mergeCell ref="AZ6:BC6"/>
    <mergeCell ref="AV7:AX7"/>
    <mergeCell ref="AY7:AY8"/>
    <mergeCell ref="AZ7:BB7"/>
    <mergeCell ref="BC7:BC8"/>
  </mergeCells>
  <printOptions horizontalCentered="1"/>
  <pageMargins left="0.1968503937007874" right="0.1968503937007874" top="0.3937007874015748" bottom="0.3937007874015748" header="0.31496062992125984" footer="0.15748031496062992"/>
  <pageSetup firstPageNumber="15" useFirstPageNumber="1" fitToHeight="2" fitToWidth="1" horizontalDpi="600" verticalDpi="600" orientation="landscape" paperSize="9" scale="46" r:id="rId1"/>
  <headerFooter alignWithMargins="0">
    <oddFooter>&amp;C&amp;P</oddFooter>
  </headerFooter>
  <rowBreaks count="1" manualBreakCount="1">
    <brk id="26" max="5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view="pageBreakPreview" zoomScaleSheetLayoutView="100" zoomScalePageLayoutView="0" workbookViewId="0" topLeftCell="A1">
      <selection activeCell="H9" sqref="H9:J11"/>
    </sheetView>
  </sheetViews>
  <sheetFormatPr defaultColWidth="9.00390625" defaultRowHeight="12.75"/>
  <cols>
    <col min="1" max="1" width="68.625" style="1" customWidth="1"/>
    <col min="2" max="3" width="10.125" style="1" customWidth="1"/>
    <col min="4" max="6" width="20.75390625" style="1" customWidth="1"/>
    <col min="7" max="16384" width="9.125" style="1" customWidth="1"/>
  </cols>
  <sheetData>
    <row r="1" spans="1:6" ht="18.75" customHeight="1">
      <c r="A1" s="2"/>
      <c r="B1" s="2"/>
      <c r="C1" s="2"/>
      <c r="D1" s="2" t="s">
        <v>149</v>
      </c>
      <c r="E1" s="2" t="s">
        <v>149</v>
      </c>
      <c r="F1" s="2" t="s">
        <v>149</v>
      </c>
    </row>
    <row r="2" spans="1:6" ht="18.75" customHeight="1">
      <c r="A2" s="2"/>
      <c r="B2" s="2"/>
      <c r="C2" s="2"/>
      <c r="D2" s="2"/>
      <c r="E2" s="2"/>
      <c r="F2" s="2"/>
    </row>
    <row r="3" spans="1:4" ht="121.5" customHeight="1">
      <c r="A3" s="181" t="s">
        <v>148</v>
      </c>
      <c r="B3" s="181"/>
      <c r="C3" s="181"/>
      <c r="D3" s="181"/>
    </row>
    <row r="4" spans="1:6" ht="7.5" customHeight="1">
      <c r="A4" s="63"/>
      <c r="B4" s="63"/>
      <c r="C4" s="63"/>
      <c r="D4" s="63"/>
      <c r="E4" s="63"/>
      <c r="F4" s="63"/>
    </row>
    <row r="5" spans="1:6" ht="13.5" customHeight="1">
      <c r="A5" s="7"/>
      <c r="B5" s="7"/>
      <c r="C5" s="7"/>
      <c r="D5" s="92" t="s">
        <v>1</v>
      </c>
      <c r="E5" s="92" t="s">
        <v>1</v>
      </c>
      <c r="F5" s="92" t="s">
        <v>1</v>
      </c>
    </row>
    <row r="6" spans="1:6" s="62" customFormat="1" ht="42" customHeight="1">
      <c r="A6" s="33" t="s">
        <v>2</v>
      </c>
      <c r="B6" s="94" t="s">
        <v>5</v>
      </c>
      <c r="C6" s="94" t="s">
        <v>6</v>
      </c>
      <c r="D6" s="36" t="s">
        <v>122</v>
      </c>
      <c r="E6" s="77" t="s">
        <v>174</v>
      </c>
      <c r="F6" s="36" t="s">
        <v>175</v>
      </c>
    </row>
    <row r="7" spans="1:6" s="62" customFormat="1" ht="23.25" customHeight="1">
      <c r="A7" s="31" t="s">
        <v>59</v>
      </c>
      <c r="B7" s="95" t="s">
        <v>12</v>
      </c>
      <c r="C7" s="96" t="s">
        <v>13</v>
      </c>
      <c r="D7" s="107">
        <v>59941.6</v>
      </c>
      <c r="E7" s="120"/>
      <c r="F7" s="107">
        <f>D7+E7</f>
        <v>59941.6</v>
      </c>
    </row>
    <row r="8" spans="1:6" s="62" customFormat="1" ht="28.5" customHeight="1">
      <c r="A8" s="31" t="s">
        <v>69</v>
      </c>
      <c r="B8" s="95" t="s">
        <v>12</v>
      </c>
      <c r="C8" s="96" t="s">
        <v>13</v>
      </c>
      <c r="D8" s="107">
        <v>9909</v>
      </c>
      <c r="E8" s="120"/>
      <c r="F8" s="107">
        <f>D8+E8</f>
        <v>9909</v>
      </c>
    </row>
    <row r="9" spans="1:6" s="62" customFormat="1" ht="34.5" customHeight="1">
      <c r="A9" s="31" t="s">
        <v>41</v>
      </c>
      <c r="B9" s="95" t="s">
        <v>12</v>
      </c>
      <c r="C9" s="96" t="s">
        <v>13</v>
      </c>
      <c r="D9" s="107">
        <v>500</v>
      </c>
      <c r="E9" s="120">
        <v>4845.7</v>
      </c>
      <c r="F9" s="125">
        <f>D9+E9</f>
        <v>5345.7</v>
      </c>
    </row>
    <row r="10" spans="1:6" s="62" customFormat="1" ht="28.5" customHeight="1">
      <c r="A10" s="31" t="s">
        <v>66</v>
      </c>
      <c r="B10" s="95" t="s">
        <v>12</v>
      </c>
      <c r="C10" s="96" t="s">
        <v>13</v>
      </c>
      <c r="D10" s="107">
        <v>500</v>
      </c>
      <c r="E10" s="120">
        <v>3042.8</v>
      </c>
      <c r="F10" s="125">
        <f>D10+E10</f>
        <v>3542.8</v>
      </c>
    </row>
    <row r="11" spans="1:6" s="62" customFormat="1" ht="21" customHeight="1">
      <c r="A11" s="32" t="s">
        <v>0</v>
      </c>
      <c r="B11" s="32"/>
      <c r="C11" s="32"/>
      <c r="D11" s="9">
        <f>SUM(D7:D10)</f>
        <v>70850.6</v>
      </c>
      <c r="E11" s="79">
        <f>SUM(E7:E10)</f>
        <v>7888.5</v>
      </c>
      <c r="F11" s="9">
        <f>SUM(F7:F10)</f>
        <v>78739.1</v>
      </c>
    </row>
    <row r="12" spans="1:6" ht="15" customHeight="1">
      <c r="A12" s="12"/>
      <c r="B12" s="12"/>
      <c r="C12" s="12"/>
      <c r="D12" s="13"/>
      <c r="E12" s="13"/>
      <c r="F12" s="13"/>
    </row>
    <row r="13" spans="1:6" ht="16.5" customHeight="1">
      <c r="A13" s="12"/>
      <c r="B13" s="12"/>
      <c r="C13" s="12"/>
      <c r="D13" s="13"/>
      <c r="E13" s="13"/>
      <c r="F13" s="13"/>
    </row>
    <row r="14" spans="1:3" ht="12">
      <c r="A14" s="48"/>
      <c r="B14" s="48"/>
      <c r="C14" s="48"/>
    </row>
    <row r="15" spans="1:6" ht="12.75">
      <c r="A15" s="10"/>
      <c r="B15" s="10"/>
      <c r="C15" s="10"/>
      <c r="D15" s="11"/>
      <c r="E15" s="11"/>
      <c r="F15" s="11"/>
    </row>
  </sheetData>
  <sheetProtection/>
  <mergeCells count="1">
    <mergeCell ref="A3:D3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horizontalDpi="600" verticalDpi="600" orientation="portrait" paperSize="9" scale="7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58.25390625" style="1" customWidth="1"/>
    <col min="2" max="2" width="9.75390625" style="1" customWidth="1"/>
    <col min="3" max="3" width="10.875" style="1" customWidth="1"/>
    <col min="4" max="8" width="16.75390625" style="1" customWidth="1"/>
    <col min="9" max="16384" width="9.125" style="1" customWidth="1"/>
  </cols>
  <sheetData>
    <row r="1" spans="1:8" ht="18.75" customHeight="1">
      <c r="A1" s="2"/>
      <c r="B1" s="2"/>
      <c r="C1" s="2"/>
      <c r="D1" s="2"/>
      <c r="E1" s="2"/>
      <c r="F1" s="2" t="s">
        <v>150</v>
      </c>
      <c r="G1" s="2"/>
      <c r="H1" s="2" t="s">
        <v>150</v>
      </c>
    </row>
    <row r="2" spans="1:8" ht="18.75" customHeight="1">
      <c r="A2" s="2"/>
      <c r="B2" s="2"/>
      <c r="C2" s="2"/>
      <c r="D2" s="2"/>
      <c r="E2" s="2"/>
      <c r="F2" s="2"/>
      <c r="G2" s="2"/>
      <c r="H2" s="2"/>
    </row>
    <row r="3" spans="1:6" ht="63.75" customHeight="1">
      <c r="A3" s="181" t="s">
        <v>151</v>
      </c>
      <c r="B3" s="181"/>
      <c r="C3" s="181"/>
      <c r="D3" s="181"/>
      <c r="E3" s="182"/>
      <c r="F3" s="182"/>
    </row>
    <row r="4" spans="1:8" ht="21" customHeight="1">
      <c r="A4" s="63"/>
      <c r="B4" s="63"/>
      <c r="C4" s="63"/>
      <c r="D4" s="63"/>
      <c r="E4" s="63"/>
      <c r="F4" s="63"/>
      <c r="G4" s="63"/>
      <c r="H4" s="63"/>
    </row>
    <row r="5" spans="1:8" ht="13.5" customHeight="1">
      <c r="A5" s="7"/>
      <c r="B5" s="7"/>
      <c r="C5" s="7"/>
      <c r="D5" s="92"/>
      <c r="E5" s="92"/>
      <c r="F5" s="92" t="s">
        <v>1</v>
      </c>
      <c r="G5" s="92"/>
      <c r="H5" s="92" t="s">
        <v>1</v>
      </c>
    </row>
    <row r="6" spans="1:8" s="62" customFormat="1" ht="39" customHeight="1">
      <c r="A6" s="33" t="s">
        <v>2</v>
      </c>
      <c r="B6" s="94" t="s">
        <v>5</v>
      </c>
      <c r="C6" s="94" t="s">
        <v>6</v>
      </c>
      <c r="D6" s="36" t="s">
        <v>122</v>
      </c>
      <c r="E6" s="36" t="s">
        <v>162</v>
      </c>
      <c r="F6" s="36" t="s">
        <v>122</v>
      </c>
      <c r="G6" s="77" t="s">
        <v>172</v>
      </c>
      <c r="H6" s="36" t="s">
        <v>122</v>
      </c>
    </row>
    <row r="7" spans="1:8" s="62" customFormat="1" ht="23.25" customHeight="1">
      <c r="A7" s="31" t="s">
        <v>60</v>
      </c>
      <c r="B7" s="95" t="s">
        <v>14</v>
      </c>
      <c r="C7" s="96" t="s">
        <v>16</v>
      </c>
      <c r="D7" s="107">
        <v>2414.8</v>
      </c>
      <c r="E7" s="107"/>
      <c r="F7" s="107">
        <f>D7+E7</f>
        <v>2414.8</v>
      </c>
      <c r="G7" s="120"/>
      <c r="H7" s="107">
        <f aca="true" t="shared" si="0" ref="H7:H13">F7+G7</f>
        <v>2414.8</v>
      </c>
    </row>
    <row r="8" spans="1:8" s="62" customFormat="1" ht="28.5" customHeight="1">
      <c r="A8" s="31" t="s">
        <v>49</v>
      </c>
      <c r="B8" s="95" t="s">
        <v>14</v>
      </c>
      <c r="C8" s="96" t="s">
        <v>16</v>
      </c>
      <c r="D8" s="107">
        <v>6013.6</v>
      </c>
      <c r="E8" s="107"/>
      <c r="F8" s="107">
        <f>D8+E8</f>
        <v>6013.6</v>
      </c>
      <c r="G8" s="120">
        <v>6983.6</v>
      </c>
      <c r="H8" s="107">
        <f t="shared" si="0"/>
        <v>12997.2</v>
      </c>
    </row>
    <row r="9" spans="1:8" s="62" customFormat="1" ht="34.5" customHeight="1">
      <c r="A9" s="31" t="s">
        <v>66</v>
      </c>
      <c r="B9" s="95" t="s">
        <v>14</v>
      </c>
      <c r="C9" s="96" t="s">
        <v>16</v>
      </c>
      <c r="D9" s="107">
        <v>7131.6</v>
      </c>
      <c r="E9" s="107">
        <v>-7131.6</v>
      </c>
      <c r="F9" s="107">
        <f>D9+E9</f>
        <v>0</v>
      </c>
      <c r="G9" s="120"/>
      <c r="H9" s="107">
        <f t="shared" si="0"/>
        <v>0</v>
      </c>
    </row>
    <row r="10" spans="1:8" s="62" customFormat="1" ht="30" customHeight="1">
      <c r="A10" s="31" t="s">
        <v>41</v>
      </c>
      <c r="B10" s="95" t="s">
        <v>14</v>
      </c>
      <c r="C10" s="96" t="s">
        <v>16</v>
      </c>
      <c r="D10" s="107"/>
      <c r="E10" s="107"/>
      <c r="F10" s="107"/>
      <c r="G10" s="120">
        <v>1214.6</v>
      </c>
      <c r="H10" s="107">
        <f t="shared" si="0"/>
        <v>1214.6</v>
      </c>
    </row>
    <row r="11" spans="1:8" s="62" customFormat="1" ht="34.5" customHeight="1">
      <c r="A11" s="31" t="s">
        <v>52</v>
      </c>
      <c r="B11" s="95" t="s">
        <v>14</v>
      </c>
      <c r="C11" s="96" t="s">
        <v>16</v>
      </c>
      <c r="D11" s="107"/>
      <c r="E11" s="107"/>
      <c r="F11" s="107"/>
      <c r="G11" s="120">
        <v>2111</v>
      </c>
      <c r="H11" s="107">
        <f t="shared" si="0"/>
        <v>2111</v>
      </c>
    </row>
    <row r="12" spans="1:8" s="62" customFormat="1" ht="34.5" customHeight="1">
      <c r="A12" s="31" t="s">
        <v>47</v>
      </c>
      <c r="B12" s="95" t="s">
        <v>14</v>
      </c>
      <c r="C12" s="96" t="s">
        <v>16</v>
      </c>
      <c r="D12" s="107"/>
      <c r="E12" s="107"/>
      <c r="F12" s="107"/>
      <c r="G12" s="120">
        <v>2531.6</v>
      </c>
      <c r="H12" s="107">
        <f t="shared" si="0"/>
        <v>2531.6</v>
      </c>
    </row>
    <row r="13" spans="1:8" s="62" customFormat="1" ht="34.5" customHeight="1">
      <c r="A13" s="31" t="s">
        <v>40</v>
      </c>
      <c r="B13" s="95" t="s">
        <v>14</v>
      </c>
      <c r="C13" s="96" t="s">
        <v>16</v>
      </c>
      <c r="D13" s="107"/>
      <c r="E13" s="107"/>
      <c r="F13" s="107"/>
      <c r="G13" s="120">
        <v>11859.2</v>
      </c>
      <c r="H13" s="107">
        <f t="shared" si="0"/>
        <v>11859.2</v>
      </c>
    </row>
    <row r="14" spans="1:8" s="62" customFormat="1" ht="21" customHeight="1">
      <c r="A14" s="32" t="s">
        <v>0</v>
      </c>
      <c r="B14" s="32"/>
      <c r="C14" s="32"/>
      <c r="D14" s="9">
        <f>SUM(D7:D9)</f>
        <v>15560.000000000002</v>
      </c>
      <c r="E14" s="9">
        <f>SUM(E7:E9)</f>
        <v>-7131.6</v>
      </c>
      <c r="F14" s="9">
        <f>SUM(F7:F9)</f>
        <v>8428.400000000001</v>
      </c>
      <c r="G14" s="79">
        <f>SUM(G7:G13)</f>
        <v>24700</v>
      </c>
      <c r="H14" s="79">
        <f>SUM(H7:H13)</f>
        <v>33128.399999999994</v>
      </c>
    </row>
    <row r="15" spans="1:8" ht="15" customHeight="1">
      <c r="A15" s="12"/>
      <c r="B15" s="12"/>
      <c r="C15" s="12"/>
      <c r="D15" s="13"/>
      <c r="E15" s="13"/>
      <c r="F15" s="13"/>
      <c r="G15" s="13"/>
      <c r="H15" s="13"/>
    </row>
    <row r="16" spans="1:8" ht="16.5" customHeight="1">
      <c r="A16" s="12"/>
      <c r="B16" s="12"/>
      <c r="C16" s="12"/>
      <c r="D16" s="13"/>
      <c r="E16" s="13"/>
      <c r="F16" s="13"/>
      <c r="G16" s="13"/>
      <c r="H16" s="13"/>
    </row>
    <row r="17" spans="1:3" ht="12">
      <c r="A17" s="48"/>
      <c r="B17" s="48"/>
      <c r="C17" s="48"/>
    </row>
    <row r="18" spans="1:8" ht="12.75">
      <c r="A18" s="10"/>
      <c r="B18" s="10"/>
      <c r="C18" s="10"/>
      <c r="D18" s="11"/>
      <c r="E18" s="11"/>
      <c r="F18" s="11"/>
      <c r="G18" s="11"/>
      <c r="H18" s="11"/>
    </row>
    <row r="19" ht="81.75" customHeight="1"/>
  </sheetData>
  <sheetProtection/>
  <mergeCells count="1">
    <mergeCell ref="A3:F3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horizontalDpi="600" verticalDpi="600" orientation="portrait" paperSize="9" scale="7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6">
      <selection activeCell="E10" sqref="E10"/>
    </sheetView>
  </sheetViews>
  <sheetFormatPr defaultColWidth="9.00390625" defaultRowHeight="12.75"/>
  <cols>
    <col min="1" max="1" width="54.625" style="1" customWidth="1"/>
    <col min="2" max="2" width="10.25390625" style="1" customWidth="1"/>
    <col min="3" max="3" width="11.625" style="1" customWidth="1"/>
    <col min="4" max="4" width="15.00390625" style="1" customWidth="1"/>
    <col min="5" max="16384" width="9.125" style="1" customWidth="1"/>
  </cols>
  <sheetData>
    <row r="1" spans="1:4" ht="18.75" customHeight="1">
      <c r="A1" s="2"/>
      <c r="B1" s="2"/>
      <c r="C1" s="2"/>
      <c r="D1" s="2" t="s">
        <v>157</v>
      </c>
    </row>
    <row r="2" spans="1:4" ht="18.75" customHeight="1">
      <c r="A2" s="2"/>
      <c r="B2" s="2"/>
      <c r="C2" s="2"/>
      <c r="D2" s="2"/>
    </row>
    <row r="3" spans="1:4" ht="134.25" customHeight="1">
      <c r="A3" s="181" t="s">
        <v>156</v>
      </c>
      <c r="B3" s="181"/>
      <c r="C3" s="181"/>
      <c r="D3" s="183"/>
    </row>
    <row r="4" spans="1:3" ht="21" customHeight="1">
      <c r="A4" s="63"/>
      <c r="B4" s="63"/>
      <c r="C4" s="63"/>
    </row>
    <row r="5" spans="1:4" ht="13.5" customHeight="1">
      <c r="A5" s="7"/>
      <c r="B5" s="184"/>
      <c r="C5" s="185"/>
      <c r="D5" s="59" t="s">
        <v>1</v>
      </c>
    </row>
    <row r="6" spans="1:4" s="62" customFormat="1" ht="44.25" customHeight="1">
      <c r="A6" s="33" t="s">
        <v>2</v>
      </c>
      <c r="B6" s="94" t="s">
        <v>5</v>
      </c>
      <c r="C6" s="94" t="s">
        <v>6</v>
      </c>
      <c r="D6" s="36" t="s">
        <v>122</v>
      </c>
    </row>
    <row r="7" spans="1:4" s="62" customFormat="1" ht="23.25" customHeight="1">
      <c r="A7" s="31" t="s">
        <v>41</v>
      </c>
      <c r="B7" s="95" t="s">
        <v>14</v>
      </c>
      <c r="C7" s="96" t="s">
        <v>155</v>
      </c>
      <c r="D7" s="107">
        <v>676</v>
      </c>
    </row>
    <row r="8" spans="1:4" s="62" customFormat="1" ht="28.5" customHeight="1">
      <c r="A8" s="31" t="s">
        <v>42</v>
      </c>
      <c r="B8" s="95" t="s">
        <v>14</v>
      </c>
      <c r="C8" s="96" t="s">
        <v>155</v>
      </c>
      <c r="D8" s="107">
        <v>3872</v>
      </c>
    </row>
    <row r="9" spans="1:4" s="62" customFormat="1" ht="34.5" customHeight="1">
      <c r="A9" s="31" t="s">
        <v>43</v>
      </c>
      <c r="B9" s="95" t="s">
        <v>14</v>
      </c>
      <c r="C9" s="96" t="s">
        <v>155</v>
      </c>
      <c r="D9" s="107">
        <v>5568</v>
      </c>
    </row>
    <row r="10" spans="1:4" s="62" customFormat="1" ht="28.5" customHeight="1">
      <c r="A10" s="31" t="s">
        <v>60</v>
      </c>
      <c r="B10" s="95" t="s">
        <v>14</v>
      </c>
      <c r="C10" s="96" t="s">
        <v>155</v>
      </c>
      <c r="D10" s="107">
        <v>2204</v>
      </c>
    </row>
    <row r="11" spans="1:4" s="62" customFormat="1" ht="28.5" customHeight="1">
      <c r="A11" s="31" t="s">
        <v>45</v>
      </c>
      <c r="B11" s="95" t="s">
        <v>14</v>
      </c>
      <c r="C11" s="96" t="s">
        <v>155</v>
      </c>
      <c r="D11" s="107">
        <v>1632</v>
      </c>
    </row>
    <row r="12" spans="1:4" s="62" customFormat="1" ht="28.5" customHeight="1">
      <c r="A12" s="31" t="s">
        <v>46</v>
      </c>
      <c r="B12" s="95" t="s">
        <v>14</v>
      </c>
      <c r="C12" s="96" t="s">
        <v>155</v>
      </c>
      <c r="D12" s="107">
        <v>1344</v>
      </c>
    </row>
    <row r="13" spans="1:4" s="62" customFormat="1" ht="28.5" customHeight="1">
      <c r="A13" s="31" t="s">
        <v>47</v>
      </c>
      <c r="B13" s="95" t="s">
        <v>14</v>
      </c>
      <c r="C13" s="96" t="s">
        <v>155</v>
      </c>
      <c r="D13" s="107">
        <v>3388</v>
      </c>
    </row>
    <row r="14" spans="1:4" s="62" customFormat="1" ht="33" customHeight="1">
      <c r="A14" s="31" t="s">
        <v>48</v>
      </c>
      <c r="B14" s="95" t="s">
        <v>14</v>
      </c>
      <c r="C14" s="96" t="s">
        <v>155</v>
      </c>
      <c r="D14" s="107">
        <v>3428</v>
      </c>
    </row>
    <row r="15" spans="1:4" s="62" customFormat="1" ht="28.5" customHeight="1">
      <c r="A15" s="31" t="s">
        <v>49</v>
      </c>
      <c r="B15" s="95" t="s">
        <v>14</v>
      </c>
      <c r="C15" s="96" t="s">
        <v>155</v>
      </c>
      <c r="D15" s="107">
        <v>3892</v>
      </c>
    </row>
    <row r="16" spans="1:4" s="62" customFormat="1" ht="28.5" customHeight="1">
      <c r="A16" s="31" t="s">
        <v>61</v>
      </c>
      <c r="B16" s="95" t="s">
        <v>14</v>
      </c>
      <c r="C16" s="96" t="s">
        <v>155</v>
      </c>
      <c r="D16" s="107">
        <v>6284</v>
      </c>
    </row>
    <row r="17" spans="1:4" s="62" customFormat="1" ht="34.5" customHeight="1">
      <c r="A17" s="31" t="s">
        <v>62</v>
      </c>
      <c r="B17" s="95" t="s">
        <v>14</v>
      </c>
      <c r="C17" s="96" t="s">
        <v>155</v>
      </c>
      <c r="D17" s="107">
        <v>2616</v>
      </c>
    </row>
    <row r="18" spans="1:4" s="62" customFormat="1" ht="34.5" customHeight="1">
      <c r="A18" s="31" t="s">
        <v>63</v>
      </c>
      <c r="B18" s="95" t="s">
        <v>14</v>
      </c>
      <c r="C18" s="96" t="s">
        <v>155</v>
      </c>
      <c r="D18" s="107">
        <v>2488</v>
      </c>
    </row>
    <row r="19" spans="1:4" s="62" customFormat="1" ht="35.25" customHeight="1">
      <c r="A19" s="31" t="s">
        <v>53</v>
      </c>
      <c r="B19" s="95" t="s">
        <v>14</v>
      </c>
      <c r="C19" s="96" t="s">
        <v>155</v>
      </c>
      <c r="D19" s="107">
        <v>3152</v>
      </c>
    </row>
    <row r="20" spans="1:4" s="62" customFormat="1" ht="28.5" customHeight="1">
      <c r="A20" s="31" t="s">
        <v>64</v>
      </c>
      <c r="B20" s="95" t="s">
        <v>14</v>
      </c>
      <c r="C20" s="96" t="s">
        <v>155</v>
      </c>
      <c r="D20" s="107">
        <v>2768</v>
      </c>
    </row>
    <row r="21" spans="1:4" s="62" customFormat="1" ht="36.75" customHeight="1">
      <c r="A21" s="31" t="s">
        <v>65</v>
      </c>
      <c r="B21" s="95" t="s">
        <v>14</v>
      </c>
      <c r="C21" s="96" t="s">
        <v>155</v>
      </c>
      <c r="D21" s="107">
        <v>1892</v>
      </c>
    </row>
    <row r="22" spans="1:4" s="62" customFormat="1" ht="33" customHeight="1">
      <c r="A22" s="31" t="s">
        <v>56</v>
      </c>
      <c r="B22" s="95" t="s">
        <v>14</v>
      </c>
      <c r="C22" s="96" t="s">
        <v>155</v>
      </c>
      <c r="D22" s="107">
        <v>1540</v>
      </c>
    </row>
    <row r="23" spans="1:4" s="62" customFormat="1" ht="28.5" customHeight="1">
      <c r="A23" s="31" t="s">
        <v>66</v>
      </c>
      <c r="B23" s="95" t="s">
        <v>14</v>
      </c>
      <c r="C23" s="96" t="s">
        <v>155</v>
      </c>
      <c r="D23" s="107">
        <v>2424</v>
      </c>
    </row>
    <row r="24" spans="1:4" s="62" customFormat="1" ht="28.5" customHeight="1">
      <c r="A24" s="43" t="s">
        <v>58</v>
      </c>
      <c r="B24" s="95" t="s">
        <v>14</v>
      </c>
      <c r="C24" s="96" t="s">
        <v>155</v>
      </c>
      <c r="D24" s="107">
        <v>2208</v>
      </c>
    </row>
    <row r="25" spans="1:4" s="62" customFormat="1" ht="21" customHeight="1">
      <c r="A25" s="32" t="s">
        <v>0</v>
      </c>
      <c r="B25" s="9"/>
      <c r="C25" s="9"/>
      <c r="D25" s="9">
        <f>SUM(D7:D24)</f>
        <v>51376</v>
      </c>
    </row>
    <row r="26" spans="1:3" ht="15" customHeight="1">
      <c r="A26" s="12"/>
      <c r="B26" s="13"/>
      <c r="C26" s="13"/>
    </row>
    <row r="27" spans="1:3" ht="16.5" customHeight="1">
      <c r="A27" s="12"/>
      <c r="B27" s="13"/>
      <c r="C27" s="13"/>
    </row>
    <row r="28" ht="12">
      <c r="A28" s="48"/>
    </row>
    <row r="29" spans="1:3" ht="12.75">
      <c r="A29" s="10"/>
      <c r="B29" s="11"/>
      <c r="C29" s="11"/>
    </row>
  </sheetData>
  <mergeCells count="2">
    <mergeCell ref="A3:D3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64.625" style="20" customWidth="1"/>
    <col min="2" max="2" width="19.75390625" style="20" customWidth="1"/>
    <col min="3" max="3" width="12.75390625" style="20" customWidth="1"/>
    <col min="4" max="4" width="11.75390625" style="20" customWidth="1"/>
    <col min="5" max="5" width="9.125" style="20" customWidth="1"/>
    <col min="6" max="6" width="13.00390625" style="20" customWidth="1"/>
    <col min="7" max="16384" width="9.125" style="20" customWidth="1"/>
  </cols>
  <sheetData>
    <row r="1" ht="15.75">
      <c r="B1" s="41" t="s">
        <v>27</v>
      </c>
    </row>
    <row r="3" spans="1:2" ht="69.75" customHeight="1">
      <c r="A3" s="153" t="s">
        <v>73</v>
      </c>
      <c r="B3" s="153"/>
    </row>
    <row r="4" spans="1:2" ht="17.25" customHeight="1">
      <c r="A4" s="47"/>
      <c r="B4" s="59" t="s">
        <v>152</v>
      </c>
    </row>
    <row r="5" spans="1:2" ht="48" customHeight="1">
      <c r="A5" s="36" t="s">
        <v>2</v>
      </c>
      <c r="B5" s="36" t="s">
        <v>122</v>
      </c>
    </row>
    <row r="6" spans="1:6" ht="28.5" customHeight="1">
      <c r="A6" s="42" t="s">
        <v>59</v>
      </c>
      <c r="B6" s="38">
        <v>576043.7</v>
      </c>
      <c r="C6" s="21"/>
      <c r="D6" s="22"/>
      <c r="E6" s="23"/>
      <c r="F6" s="24"/>
    </row>
    <row r="7" spans="1:6" ht="33.75" customHeight="1">
      <c r="A7" s="42" t="s">
        <v>39</v>
      </c>
      <c r="B7" s="38">
        <v>476840.6</v>
      </c>
      <c r="F7" s="24"/>
    </row>
    <row r="8" spans="1:6" s="26" customFormat="1" ht="28.5" customHeight="1">
      <c r="A8" s="50" t="s">
        <v>0</v>
      </c>
      <c r="B8" s="39">
        <f>SUM(B6:B7)</f>
        <v>1052884.2999999998</v>
      </c>
      <c r="C8" s="25"/>
      <c r="F8" s="24"/>
    </row>
    <row r="9" ht="11.25" customHeight="1">
      <c r="B9" s="27"/>
    </row>
    <row r="10" ht="14.25" customHeight="1">
      <c r="B10" s="25"/>
    </row>
    <row r="11" spans="1:5" ht="26.25" customHeight="1">
      <c r="A11" s="156"/>
      <c r="B11" s="155"/>
      <c r="C11" s="28"/>
      <c r="D11" s="28"/>
      <c r="E11" s="23"/>
    </row>
    <row r="12" spans="1:3" ht="18">
      <c r="A12" s="56"/>
      <c r="B12" s="56"/>
      <c r="C12" s="30"/>
    </row>
    <row r="13" spans="1:2" ht="12.75">
      <c r="A13" s="29"/>
      <c r="B13" s="29"/>
    </row>
    <row r="14" spans="1:2" ht="12.75">
      <c r="A14" s="29"/>
      <c r="B14" s="29"/>
    </row>
    <row r="15" spans="1:2" ht="12.75">
      <c r="A15" s="29"/>
      <c r="B15" s="29"/>
    </row>
    <row r="16" spans="1:2" ht="12.75">
      <c r="A16" s="29"/>
      <c r="B16" s="29"/>
    </row>
    <row r="17" spans="1:2" ht="12.75">
      <c r="A17" s="29"/>
      <c r="B17" s="29"/>
    </row>
    <row r="18" spans="1:2" ht="12.75">
      <c r="A18" s="29"/>
      <c r="B18" s="29"/>
    </row>
    <row r="19" spans="1:2" ht="12.75">
      <c r="A19" s="29"/>
      <c r="B19" s="29"/>
    </row>
    <row r="20" spans="1:2" ht="12.75">
      <c r="A20" s="29"/>
      <c r="B20" s="29"/>
    </row>
    <row r="21" spans="1:2" ht="12.75">
      <c r="A21" s="29"/>
      <c r="B21" s="29"/>
    </row>
    <row r="22" spans="1:2" ht="12.75">
      <c r="A22" s="29"/>
      <c r="B22" s="29"/>
    </row>
    <row r="23" spans="1:2" ht="12.75">
      <c r="A23" s="29"/>
      <c r="B23" s="29"/>
    </row>
    <row r="24" spans="1:2" ht="12.75">
      <c r="A24" s="29"/>
      <c r="B24" s="29"/>
    </row>
    <row r="25" spans="1:2" ht="12.75">
      <c r="A25" s="29"/>
      <c r="B25" s="29"/>
    </row>
    <row r="26" spans="1:2" ht="12.75">
      <c r="A26" s="29"/>
      <c r="B26" s="29"/>
    </row>
    <row r="27" spans="1:2" ht="12.75">
      <c r="A27" s="29"/>
      <c r="B27" s="29"/>
    </row>
    <row r="28" spans="1:2" ht="12.75">
      <c r="A28" s="29"/>
      <c r="B28" s="29"/>
    </row>
    <row r="29" spans="1:2" ht="12.75">
      <c r="A29" s="29"/>
      <c r="B29" s="29"/>
    </row>
    <row r="30" spans="1:2" ht="12.75">
      <c r="A30" s="29"/>
      <c r="B30" s="29"/>
    </row>
    <row r="31" spans="1:2" ht="12.75">
      <c r="A31" s="29"/>
      <c r="B31" s="29"/>
    </row>
    <row r="32" spans="1:2" ht="12.75">
      <c r="A32" s="29"/>
      <c r="B32" s="29"/>
    </row>
    <row r="33" spans="1:2" ht="12.75">
      <c r="A33" s="29"/>
      <c r="B33" s="29"/>
    </row>
    <row r="34" spans="1:2" ht="12.75">
      <c r="A34" s="29"/>
      <c r="B34" s="29"/>
    </row>
    <row r="35" spans="1:2" ht="12.75">
      <c r="A35" s="29"/>
      <c r="B35" s="29"/>
    </row>
    <row r="36" spans="1:2" ht="12.75">
      <c r="A36" s="29"/>
      <c r="B36" s="29"/>
    </row>
    <row r="37" spans="1:2" ht="12.75">
      <c r="A37" s="29"/>
      <c r="B37" s="29"/>
    </row>
    <row r="38" spans="1:2" ht="12.75">
      <c r="A38" s="29"/>
      <c r="B38" s="29"/>
    </row>
    <row r="39" spans="1:2" ht="12.75">
      <c r="A39" s="29"/>
      <c r="B39" s="29"/>
    </row>
    <row r="40" spans="1:2" ht="12.75">
      <c r="A40" s="29"/>
      <c r="B40" s="29"/>
    </row>
    <row r="41" spans="1:2" ht="12.75">
      <c r="A41" s="29"/>
      <c r="B41" s="29"/>
    </row>
    <row r="42" spans="1:2" ht="12.75">
      <c r="A42" s="29"/>
      <c r="B42" s="29"/>
    </row>
    <row r="43" spans="1:2" ht="12.75">
      <c r="A43" s="29"/>
      <c r="B43" s="29"/>
    </row>
    <row r="44" spans="1:2" ht="12.75">
      <c r="A44" s="29"/>
      <c r="B44" s="29"/>
    </row>
    <row r="45" spans="1:2" ht="12.75">
      <c r="A45" s="29"/>
      <c r="B45" s="29"/>
    </row>
    <row r="46" spans="1:2" ht="12.75">
      <c r="A46" s="29"/>
      <c r="B46" s="29"/>
    </row>
    <row r="47" spans="1:2" ht="12.75">
      <c r="A47" s="29"/>
      <c r="B47" s="29"/>
    </row>
    <row r="48" spans="1:2" ht="12.75">
      <c r="A48" s="29"/>
      <c r="B48" s="29"/>
    </row>
    <row r="49" spans="1:2" ht="12.75">
      <c r="A49" s="29"/>
      <c r="B49" s="29"/>
    </row>
    <row r="50" spans="1:2" ht="12.75">
      <c r="A50" s="29"/>
      <c r="B50" s="29"/>
    </row>
    <row r="51" spans="1:2" ht="12.75">
      <c r="A51" s="29"/>
      <c r="B51" s="29"/>
    </row>
    <row r="52" spans="1:2" ht="12.75">
      <c r="A52" s="29"/>
      <c r="B52" s="29"/>
    </row>
    <row r="53" spans="1:2" ht="12.75">
      <c r="A53" s="29"/>
      <c r="B53" s="29"/>
    </row>
    <row r="54" spans="1:2" ht="12.75">
      <c r="A54" s="29"/>
      <c r="B54" s="29"/>
    </row>
    <row r="55" spans="1:2" ht="12.75">
      <c r="A55" s="29"/>
      <c r="B55" s="29"/>
    </row>
    <row r="56" spans="1:2" ht="12.75">
      <c r="A56" s="29"/>
      <c r="B56" s="29"/>
    </row>
    <row r="57" spans="1:2" ht="12.75">
      <c r="A57" s="29"/>
      <c r="B57" s="29"/>
    </row>
    <row r="58" spans="1:2" ht="12.75">
      <c r="A58" s="29"/>
      <c r="B58" s="29"/>
    </row>
    <row r="59" spans="1:2" ht="12.75">
      <c r="A59" s="29"/>
      <c r="B59" s="29"/>
    </row>
    <row r="60" spans="1:2" ht="12.75">
      <c r="A60" s="29"/>
      <c r="B60" s="29"/>
    </row>
    <row r="61" spans="1:2" ht="12.75">
      <c r="A61" s="29"/>
      <c r="B61" s="29"/>
    </row>
    <row r="62" spans="1:2" ht="12.75">
      <c r="A62" s="29"/>
      <c r="B62" s="29"/>
    </row>
    <row r="63" spans="1:2" ht="12.75">
      <c r="A63" s="29"/>
      <c r="B63" s="29"/>
    </row>
    <row r="64" spans="1:2" ht="12.75">
      <c r="A64" s="29"/>
      <c r="B64" s="29"/>
    </row>
    <row r="65" spans="1:2" ht="12.75">
      <c r="A65" s="29"/>
      <c r="B65" s="29"/>
    </row>
    <row r="66" spans="1:2" ht="12.75">
      <c r="A66" s="29"/>
      <c r="B66" s="29"/>
    </row>
    <row r="67" spans="1:2" ht="12.75">
      <c r="A67" s="29"/>
      <c r="B67" s="29"/>
    </row>
    <row r="68" spans="1:2" ht="12.75">
      <c r="A68" s="29"/>
      <c r="B68" s="29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  <row r="73" spans="1:2" ht="12.75">
      <c r="A73" s="29"/>
      <c r="B73" s="29"/>
    </row>
    <row r="74" spans="1:2" ht="12.75">
      <c r="A74" s="29"/>
      <c r="B74" s="29"/>
    </row>
    <row r="75" spans="1:2" ht="12.75">
      <c r="A75" s="29"/>
      <c r="B75" s="29"/>
    </row>
    <row r="76" spans="1:2" ht="12.75">
      <c r="A76" s="29"/>
      <c r="B76" s="29"/>
    </row>
    <row r="77" spans="1:2" ht="12.75">
      <c r="A77" s="29"/>
      <c r="B77" s="29"/>
    </row>
    <row r="78" spans="1:2" ht="12.75">
      <c r="A78" s="29"/>
      <c r="B78" s="29"/>
    </row>
    <row r="79" spans="1:2" ht="12.75">
      <c r="A79" s="29"/>
      <c r="B79" s="29"/>
    </row>
    <row r="80" spans="1:2" ht="12.75">
      <c r="A80" s="29"/>
      <c r="B80" s="29"/>
    </row>
    <row r="81" spans="1:2" ht="12.75">
      <c r="A81" s="29"/>
      <c r="B81" s="29"/>
    </row>
    <row r="82" spans="1:2" ht="12.75">
      <c r="A82" s="29"/>
      <c r="B82" s="29"/>
    </row>
    <row r="83" spans="1:2" ht="12.75">
      <c r="A83" s="29"/>
      <c r="B83" s="29"/>
    </row>
    <row r="84" spans="1:2" ht="12.75">
      <c r="A84" s="29"/>
      <c r="B84" s="29"/>
    </row>
    <row r="85" spans="1:2" ht="12.75">
      <c r="A85" s="29"/>
      <c r="B85" s="29"/>
    </row>
    <row r="86" spans="1:2" ht="12.75">
      <c r="A86" s="29"/>
      <c r="B86" s="29"/>
    </row>
    <row r="87" spans="1:2" ht="12.75">
      <c r="A87" s="29"/>
      <c r="B87" s="29"/>
    </row>
    <row r="88" spans="1:2" ht="12.75">
      <c r="A88" s="29"/>
      <c r="B88" s="29"/>
    </row>
    <row r="89" spans="1:2" ht="12.75">
      <c r="A89" s="29"/>
      <c r="B89" s="29"/>
    </row>
    <row r="90" spans="1:2" ht="12.75">
      <c r="A90" s="29"/>
      <c r="B90" s="29"/>
    </row>
    <row r="91" spans="1:2" ht="12.75">
      <c r="A91" s="29"/>
      <c r="B91" s="29"/>
    </row>
    <row r="92" spans="1:2" ht="12.75">
      <c r="A92" s="29"/>
      <c r="B92" s="29"/>
    </row>
    <row r="93" spans="1:2" ht="12.75">
      <c r="A93" s="29"/>
      <c r="B93" s="29"/>
    </row>
    <row r="94" spans="1:2" ht="12.75">
      <c r="A94" s="29"/>
      <c r="B94" s="29"/>
    </row>
    <row r="95" spans="1:2" ht="12.75">
      <c r="A95" s="29"/>
      <c r="B95" s="29"/>
    </row>
    <row r="96" spans="1:2" ht="12.75">
      <c r="A96" s="29"/>
      <c r="B96" s="29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  <row r="146" spans="1:2" ht="12.75">
      <c r="A146" s="29"/>
      <c r="B146" s="29"/>
    </row>
    <row r="147" spans="1:2" ht="12.75">
      <c r="A147" s="29"/>
      <c r="B147" s="29"/>
    </row>
    <row r="148" spans="1:2" ht="12.75">
      <c r="A148" s="29"/>
      <c r="B148" s="29"/>
    </row>
    <row r="149" spans="1:2" ht="12.75">
      <c r="A149" s="29"/>
      <c r="B149" s="29"/>
    </row>
    <row r="150" spans="1:2" ht="12.75">
      <c r="A150" s="29"/>
      <c r="B150" s="29"/>
    </row>
    <row r="151" spans="1:2" ht="12.75">
      <c r="A151" s="29"/>
      <c r="B151" s="29"/>
    </row>
    <row r="152" spans="1:2" ht="12.75">
      <c r="A152" s="29"/>
      <c r="B152" s="29"/>
    </row>
    <row r="153" spans="1:2" ht="12.75">
      <c r="A153" s="29"/>
      <c r="B153" s="29"/>
    </row>
    <row r="154" spans="1:2" ht="12.75">
      <c r="A154" s="29"/>
      <c r="B154" s="29"/>
    </row>
    <row r="155" spans="1:2" ht="12.75">
      <c r="A155" s="29"/>
      <c r="B155" s="29"/>
    </row>
    <row r="156" spans="1:2" ht="12.75">
      <c r="A156" s="29"/>
      <c r="B156" s="29"/>
    </row>
    <row r="157" spans="1:2" ht="12.75">
      <c r="A157" s="29"/>
      <c r="B157" s="29"/>
    </row>
    <row r="158" spans="1:2" ht="12.75">
      <c r="A158" s="29"/>
      <c r="B158" s="29"/>
    </row>
    <row r="159" spans="1:2" ht="12.75">
      <c r="A159" s="29"/>
      <c r="B159" s="29"/>
    </row>
    <row r="160" spans="1:2" ht="12.75">
      <c r="A160" s="29"/>
      <c r="B160" s="29"/>
    </row>
    <row r="161" spans="1:2" ht="12.75">
      <c r="A161" s="29"/>
      <c r="B161" s="29"/>
    </row>
    <row r="162" spans="1:2" ht="12.75">
      <c r="A162" s="29"/>
      <c r="B162" s="29"/>
    </row>
    <row r="163" spans="1:2" ht="12.75">
      <c r="A163" s="29"/>
      <c r="B163" s="29"/>
    </row>
    <row r="164" spans="1:2" ht="12.75">
      <c r="A164" s="29"/>
      <c r="B164" s="29"/>
    </row>
    <row r="165" spans="1:2" ht="12.75">
      <c r="A165" s="29"/>
      <c r="B165" s="29"/>
    </row>
    <row r="166" spans="1:2" ht="12.75">
      <c r="A166" s="29"/>
      <c r="B166" s="29"/>
    </row>
    <row r="167" spans="1:2" ht="12.75">
      <c r="A167" s="29"/>
      <c r="B167" s="29"/>
    </row>
    <row r="168" spans="1:2" ht="12.75">
      <c r="A168" s="29"/>
      <c r="B168" s="29"/>
    </row>
    <row r="169" spans="1:2" ht="12.75">
      <c r="A169" s="29"/>
      <c r="B169" s="29"/>
    </row>
    <row r="170" spans="1:2" ht="12.75">
      <c r="A170" s="29"/>
      <c r="B170" s="29"/>
    </row>
    <row r="171" spans="1:2" ht="12.75">
      <c r="A171" s="29"/>
      <c r="B171" s="29"/>
    </row>
    <row r="172" spans="1:2" ht="12.75">
      <c r="A172" s="29"/>
      <c r="B172" s="29"/>
    </row>
    <row r="173" spans="1:2" ht="12.75">
      <c r="A173" s="29"/>
      <c r="B173" s="29"/>
    </row>
    <row r="174" spans="1:2" ht="12.75">
      <c r="A174" s="29"/>
      <c r="B174" s="29"/>
    </row>
    <row r="175" spans="1:2" ht="12.75">
      <c r="A175" s="29"/>
      <c r="B175" s="29"/>
    </row>
    <row r="176" spans="1:2" ht="12.75">
      <c r="A176" s="29"/>
      <c r="B176" s="29"/>
    </row>
    <row r="177" spans="1:2" ht="12.75">
      <c r="A177" s="29"/>
      <c r="B177" s="29"/>
    </row>
    <row r="178" spans="1:2" ht="12.75">
      <c r="A178" s="29"/>
      <c r="B178" s="29"/>
    </row>
    <row r="179" spans="1:2" ht="12.75">
      <c r="A179" s="29"/>
      <c r="B179" s="29"/>
    </row>
    <row r="180" spans="1:2" ht="12.75">
      <c r="A180" s="29"/>
      <c r="B180" s="29"/>
    </row>
    <row r="181" spans="1:2" ht="12.75">
      <c r="A181" s="29"/>
      <c r="B181" s="29"/>
    </row>
    <row r="182" spans="1:2" ht="12.75">
      <c r="A182" s="29"/>
      <c r="B182" s="29"/>
    </row>
    <row r="183" spans="1:2" ht="12.75">
      <c r="A183" s="29"/>
      <c r="B183" s="29"/>
    </row>
    <row r="184" spans="1:2" ht="12.75">
      <c r="A184" s="29"/>
      <c r="B184" s="29"/>
    </row>
    <row r="185" spans="1:2" ht="12.75">
      <c r="A185" s="29"/>
      <c r="B185" s="29"/>
    </row>
    <row r="186" spans="1:2" ht="12.75">
      <c r="A186" s="29"/>
      <c r="B186" s="29"/>
    </row>
    <row r="187" spans="1:2" ht="12.75">
      <c r="A187" s="29"/>
      <c r="B187" s="29"/>
    </row>
    <row r="188" spans="1:2" ht="12.75">
      <c r="A188" s="29"/>
      <c r="B188" s="29"/>
    </row>
    <row r="189" spans="1:2" ht="12.75">
      <c r="A189" s="29"/>
      <c r="B189" s="29"/>
    </row>
    <row r="190" spans="1:2" ht="12.75">
      <c r="A190" s="29"/>
      <c r="B190" s="29"/>
    </row>
    <row r="191" spans="1:2" ht="12.75">
      <c r="A191" s="29"/>
      <c r="B191" s="29"/>
    </row>
    <row r="192" spans="1:2" ht="12.75">
      <c r="A192" s="29"/>
      <c r="B192" s="29"/>
    </row>
    <row r="193" spans="1:2" ht="12.75">
      <c r="A193" s="29"/>
      <c r="B193" s="29"/>
    </row>
    <row r="194" spans="1:2" ht="12.75">
      <c r="A194" s="29"/>
      <c r="B194" s="29"/>
    </row>
    <row r="195" spans="1:2" ht="12.75">
      <c r="A195" s="29"/>
      <c r="B195" s="29"/>
    </row>
    <row r="196" spans="1:2" ht="12.75">
      <c r="A196" s="29"/>
      <c r="B196" s="29"/>
    </row>
    <row r="197" spans="1:2" ht="12.75">
      <c r="A197" s="29"/>
      <c r="B197" s="29"/>
    </row>
    <row r="198" spans="1:2" ht="12.75">
      <c r="A198" s="29"/>
      <c r="B198" s="29"/>
    </row>
    <row r="199" spans="1:2" ht="12.75">
      <c r="A199" s="29"/>
      <c r="B199" s="29"/>
    </row>
    <row r="200" spans="1:2" ht="12.75">
      <c r="A200" s="29"/>
      <c r="B200" s="29"/>
    </row>
    <row r="201" spans="1:2" ht="12.75">
      <c r="A201" s="29"/>
      <c r="B201" s="29"/>
    </row>
    <row r="202" spans="1:2" ht="12.75">
      <c r="A202" s="29"/>
      <c r="B202" s="29"/>
    </row>
    <row r="203" spans="1:2" ht="12.75">
      <c r="A203" s="29"/>
      <c r="B203" s="29"/>
    </row>
    <row r="204" spans="1:2" ht="12.75">
      <c r="A204" s="29"/>
      <c r="B204" s="29"/>
    </row>
    <row r="205" spans="1:2" ht="12.75">
      <c r="A205" s="29"/>
      <c r="B205" s="29"/>
    </row>
    <row r="206" spans="1:2" ht="12.75">
      <c r="A206" s="29"/>
      <c r="B206" s="29"/>
    </row>
    <row r="207" spans="1:2" ht="12.75">
      <c r="A207" s="29"/>
      <c r="B207" s="29"/>
    </row>
    <row r="208" spans="1:2" ht="12.75">
      <c r="A208" s="29"/>
      <c r="B208" s="29"/>
    </row>
    <row r="209" spans="1:2" ht="12.75">
      <c r="A209" s="29"/>
      <c r="B209" s="29"/>
    </row>
    <row r="210" spans="1:2" ht="12.75">
      <c r="A210" s="29"/>
      <c r="B210" s="29"/>
    </row>
    <row r="211" spans="1:2" ht="12.75">
      <c r="A211" s="29"/>
      <c r="B211" s="29"/>
    </row>
    <row r="212" spans="1:2" ht="12.75">
      <c r="A212" s="29"/>
      <c r="B212" s="29"/>
    </row>
    <row r="213" spans="1:2" ht="12.75">
      <c r="A213" s="29"/>
      <c r="B213" s="29"/>
    </row>
    <row r="214" spans="1:2" ht="12.75">
      <c r="A214" s="29"/>
      <c r="B214" s="29"/>
    </row>
    <row r="215" spans="1:2" ht="12.75">
      <c r="A215" s="29"/>
      <c r="B215" s="29"/>
    </row>
    <row r="216" spans="1:2" ht="12.75">
      <c r="A216" s="29"/>
      <c r="B216" s="29"/>
    </row>
    <row r="217" spans="1:2" ht="12.75">
      <c r="A217" s="29"/>
      <c r="B217" s="29"/>
    </row>
    <row r="218" spans="1:2" ht="12.75">
      <c r="A218" s="29"/>
      <c r="B218" s="29"/>
    </row>
    <row r="219" spans="1:2" ht="12.75">
      <c r="A219" s="29"/>
      <c r="B219" s="29"/>
    </row>
    <row r="220" spans="1:2" ht="12.75">
      <c r="A220" s="29"/>
      <c r="B220" s="29"/>
    </row>
    <row r="221" spans="1:2" ht="12.75">
      <c r="A221" s="29"/>
      <c r="B221" s="29"/>
    </row>
    <row r="222" spans="1:2" ht="12.75">
      <c r="A222" s="29"/>
      <c r="B222" s="29"/>
    </row>
    <row r="223" spans="1:2" ht="12.75">
      <c r="A223" s="29"/>
      <c r="B223" s="29"/>
    </row>
    <row r="224" spans="1:2" ht="12.75">
      <c r="A224" s="29"/>
      <c r="B224" s="29"/>
    </row>
    <row r="225" spans="1:2" ht="12.75">
      <c r="A225" s="29"/>
      <c r="B225" s="29"/>
    </row>
    <row r="226" spans="1:2" ht="12.75">
      <c r="A226" s="29"/>
      <c r="B226" s="29"/>
    </row>
    <row r="227" spans="1:2" ht="12.75">
      <c r="A227" s="29"/>
      <c r="B227" s="29"/>
    </row>
    <row r="228" spans="1:2" ht="12.75">
      <c r="A228" s="29"/>
      <c r="B228" s="29"/>
    </row>
    <row r="229" spans="1:2" ht="12.75">
      <c r="A229" s="29"/>
      <c r="B229" s="29"/>
    </row>
    <row r="230" spans="1:2" ht="12.75">
      <c r="A230" s="29"/>
      <c r="B230" s="29"/>
    </row>
    <row r="231" spans="1:2" ht="12.75">
      <c r="A231" s="29"/>
      <c r="B231" s="29"/>
    </row>
    <row r="232" spans="1:2" ht="12.75">
      <c r="A232" s="29"/>
      <c r="B232" s="29"/>
    </row>
    <row r="233" spans="1:2" ht="12.75">
      <c r="A233" s="29"/>
      <c r="B233" s="29"/>
    </row>
    <row r="234" spans="1:2" ht="12.75">
      <c r="A234" s="29"/>
      <c r="B234" s="29"/>
    </row>
    <row r="235" spans="1:2" ht="12.75">
      <c r="A235" s="29"/>
      <c r="B235" s="29"/>
    </row>
    <row r="236" spans="1:2" ht="12.75">
      <c r="A236" s="29"/>
      <c r="B236" s="29"/>
    </row>
    <row r="237" spans="1:2" ht="12.75">
      <c r="A237" s="29"/>
      <c r="B237" s="29"/>
    </row>
    <row r="238" spans="1:2" ht="12.75">
      <c r="A238" s="29"/>
      <c r="B238" s="29"/>
    </row>
    <row r="239" spans="1:2" ht="12.75">
      <c r="A239" s="29"/>
      <c r="B239" s="29"/>
    </row>
    <row r="240" spans="1:2" ht="12.75">
      <c r="A240" s="29"/>
      <c r="B240" s="29"/>
    </row>
    <row r="241" spans="1:2" ht="12.75">
      <c r="A241" s="29"/>
      <c r="B241" s="29"/>
    </row>
    <row r="242" spans="1:2" ht="12.75">
      <c r="A242" s="29"/>
      <c r="B242" s="29"/>
    </row>
    <row r="243" spans="1:2" ht="12.75">
      <c r="A243" s="29"/>
      <c r="B243" s="29"/>
    </row>
    <row r="244" spans="1:2" ht="12.75">
      <c r="A244" s="29"/>
      <c r="B244" s="29"/>
    </row>
    <row r="245" spans="1:2" ht="12.75">
      <c r="A245" s="29"/>
      <c r="B245" s="29"/>
    </row>
    <row r="246" spans="1:2" ht="12.75">
      <c r="A246" s="29"/>
      <c r="B246" s="29"/>
    </row>
    <row r="247" spans="1:2" ht="12.75">
      <c r="A247" s="29"/>
      <c r="B247" s="29"/>
    </row>
    <row r="248" spans="1:2" ht="12.75">
      <c r="A248" s="29"/>
      <c r="B248" s="29"/>
    </row>
    <row r="249" spans="1:2" ht="12.75">
      <c r="A249" s="29"/>
      <c r="B249" s="29"/>
    </row>
    <row r="250" spans="1:2" ht="12.75">
      <c r="A250" s="29"/>
      <c r="B250" s="29"/>
    </row>
    <row r="251" spans="1:2" ht="12.75">
      <c r="A251" s="29"/>
      <c r="B251" s="29"/>
    </row>
    <row r="252" spans="1:2" ht="12.75">
      <c r="A252" s="29"/>
      <c r="B252" s="29"/>
    </row>
    <row r="253" spans="1:2" ht="12.75">
      <c r="A253" s="29"/>
      <c r="B253" s="29"/>
    </row>
    <row r="254" spans="1:2" ht="12.75">
      <c r="A254" s="29"/>
      <c r="B254" s="29"/>
    </row>
    <row r="255" spans="1:2" ht="12.75">
      <c r="A255" s="29"/>
      <c r="B255" s="29"/>
    </row>
    <row r="256" spans="1:2" ht="12.75">
      <c r="A256" s="29"/>
      <c r="B256" s="29"/>
    </row>
    <row r="257" spans="1:2" ht="12.75">
      <c r="A257" s="29"/>
      <c r="B257" s="29"/>
    </row>
    <row r="258" spans="1:2" ht="12.75">
      <c r="A258" s="29"/>
      <c r="B258" s="29"/>
    </row>
    <row r="259" spans="1:2" ht="12.75">
      <c r="A259" s="29"/>
      <c r="B259" s="29"/>
    </row>
    <row r="260" spans="1:2" ht="12.75">
      <c r="A260" s="29"/>
      <c r="B260" s="29"/>
    </row>
    <row r="261" spans="1:2" ht="12.75">
      <c r="A261" s="29"/>
      <c r="B261" s="29"/>
    </row>
    <row r="262" spans="1:2" ht="12.75">
      <c r="A262" s="29"/>
      <c r="B262" s="29"/>
    </row>
    <row r="263" spans="1:2" ht="12.75">
      <c r="A263" s="29"/>
      <c r="B263" s="29"/>
    </row>
    <row r="264" spans="1:2" ht="12.75">
      <c r="A264" s="29"/>
      <c r="B264" s="29"/>
    </row>
  </sheetData>
  <sheetProtection/>
  <mergeCells count="2">
    <mergeCell ref="A3:B3"/>
    <mergeCell ref="A11:B11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4.625" style="1" customWidth="1"/>
    <col min="2" max="2" width="32.25390625" style="1" customWidth="1"/>
    <col min="3" max="3" width="14.00390625" style="1" customWidth="1"/>
    <col min="4" max="4" width="32.25390625" style="1" customWidth="1"/>
    <col min="5" max="5" width="14.00390625" style="1" customWidth="1"/>
    <col min="6" max="6" width="32.25390625" style="1" customWidth="1"/>
    <col min="7" max="7" width="14.00390625" style="1" customWidth="1"/>
    <col min="8" max="16384" width="9.125" style="1" customWidth="1"/>
  </cols>
  <sheetData>
    <row r="1" spans="1:7" ht="18.75" customHeight="1">
      <c r="A1" s="2"/>
      <c r="B1" s="2"/>
      <c r="C1" s="2" t="s">
        <v>107</v>
      </c>
      <c r="D1" s="2"/>
      <c r="E1" s="2" t="s">
        <v>107</v>
      </c>
      <c r="F1" s="2"/>
      <c r="G1" s="2" t="s">
        <v>107</v>
      </c>
    </row>
    <row r="2" spans="1:7" ht="18.75" customHeight="1">
      <c r="A2" s="2"/>
      <c r="B2" s="2"/>
      <c r="C2" s="2"/>
      <c r="D2" s="2"/>
      <c r="E2" s="2"/>
      <c r="F2" s="2"/>
      <c r="G2" s="2"/>
    </row>
    <row r="3" spans="1:3" ht="109.5" customHeight="1">
      <c r="A3" s="181" t="s">
        <v>88</v>
      </c>
      <c r="B3" s="181"/>
      <c r="C3" s="181"/>
    </row>
    <row r="4" spans="1:7" ht="21" customHeight="1">
      <c r="A4" s="63"/>
      <c r="B4" s="63"/>
      <c r="C4" s="63"/>
      <c r="D4" s="63"/>
      <c r="E4" s="63"/>
      <c r="F4" s="63"/>
      <c r="G4" s="63"/>
    </row>
    <row r="5" spans="1:7" ht="13.5" customHeight="1">
      <c r="A5" s="7"/>
      <c r="B5" s="184" t="s">
        <v>1</v>
      </c>
      <c r="C5" s="185"/>
      <c r="D5" s="184" t="s">
        <v>1</v>
      </c>
      <c r="E5" s="185"/>
      <c r="F5" s="184" t="s">
        <v>1</v>
      </c>
      <c r="G5" s="185"/>
    </row>
    <row r="6" spans="1:7" s="62" customFormat="1" ht="21" customHeight="1">
      <c r="A6" s="187" t="s">
        <v>2</v>
      </c>
      <c r="B6" s="178" t="s">
        <v>4</v>
      </c>
      <c r="C6" s="186"/>
      <c r="D6" s="164" t="s">
        <v>166</v>
      </c>
      <c r="E6" s="189"/>
      <c r="F6" s="178" t="s">
        <v>4</v>
      </c>
      <c r="G6" s="186"/>
    </row>
    <row r="7" spans="1:7" s="62" customFormat="1" ht="144" customHeight="1">
      <c r="A7" s="188"/>
      <c r="B7" s="35" t="s">
        <v>26</v>
      </c>
      <c r="C7" s="33" t="s">
        <v>0</v>
      </c>
      <c r="D7" s="116" t="s">
        <v>26</v>
      </c>
      <c r="E7" s="117" t="s">
        <v>0</v>
      </c>
      <c r="F7" s="35" t="s">
        <v>26</v>
      </c>
      <c r="G7" s="33" t="s">
        <v>0</v>
      </c>
    </row>
    <row r="8" spans="1:7" s="62" customFormat="1" ht="23.25" customHeight="1">
      <c r="A8" s="31" t="s">
        <v>69</v>
      </c>
      <c r="B8" s="34">
        <v>6627.7</v>
      </c>
      <c r="C8" s="34">
        <v>6627.7</v>
      </c>
      <c r="D8" s="78"/>
      <c r="E8" s="78">
        <f>D8</f>
        <v>0</v>
      </c>
      <c r="F8" s="34">
        <f>B8+D8</f>
        <v>6627.7</v>
      </c>
      <c r="G8" s="34">
        <f>C8+E8</f>
        <v>6627.7</v>
      </c>
    </row>
    <row r="9" spans="1:7" s="62" customFormat="1" ht="28.5" customHeight="1">
      <c r="A9" s="31" t="s">
        <v>40</v>
      </c>
      <c r="B9" s="34">
        <v>2600</v>
      </c>
      <c r="C9" s="34">
        <v>2600</v>
      </c>
      <c r="D9" s="78"/>
      <c r="E9" s="78">
        <f aca="true" t="shared" si="0" ref="E9:E25">D9</f>
        <v>0</v>
      </c>
      <c r="F9" s="34">
        <f aca="true" t="shared" si="1" ref="F9:F25">B9+D9</f>
        <v>2600</v>
      </c>
      <c r="G9" s="34">
        <f aca="true" t="shared" si="2" ref="G9:G25">C9+E9</f>
        <v>2600</v>
      </c>
    </row>
    <row r="10" spans="1:7" s="62" customFormat="1" ht="34.5" customHeight="1">
      <c r="A10" s="31" t="s">
        <v>42</v>
      </c>
      <c r="B10" s="34">
        <v>100</v>
      </c>
      <c r="C10" s="34">
        <v>100</v>
      </c>
      <c r="D10" s="78">
        <v>-100</v>
      </c>
      <c r="E10" s="78">
        <f t="shared" si="0"/>
        <v>-100</v>
      </c>
      <c r="F10" s="34">
        <f t="shared" si="1"/>
        <v>0</v>
      </c>
      <c r="G10" s="34">
        <f t="shared" si="2"/>
        <v>0</v>
      </c>
    </row>
    <row r="11" spans="1:7" s="62" customFormat="1" ht="28.5" customHeight="1">
      <c r="A11" s="31" t="s">
        <v>43</v>
      </c>
      <c r="B11" s="34">
        <v>78</v>
      </c>
      <c r="C11" s="34">
        <v>78</v>
      </c>
      <c r="D11" s="78"/>
      <c r="E11" s="78">
        <f t="shared" si="0"/>
        <v>0</v>
      </c>
      <c r="F11" s="34">
        <f t="shared" si="1"/>
        <v>78</v>
      </c>
      <c r="G11" s="34">
        <f t="shared" si="2"/>
        <v>78</v>
      </c>
    </row>
    <row r="12" spans="1:7" s="62" customFormat="1" ht="28.5" customHeight="1">
      <c r="A12" s="31" t="s">
        <v>60</v>
      </c>
      <c r="B12" s="34">
        <v>55</v>
      </c>
      <c r="C12" s="34">
        <v>55</v>
      </c>
      <c r="D12" s="78"/>
      <c r="E12" s="78">
        <f t="shared" si="0"/>
        <v>0</v>
      </c>
      <c r="F12" s="34">
        <f t="shared" si="1"/>
        <v>55</v>
      </c>
      <c r="G12" s="34">
        <f t="shared" si="2"/>
        <v>55</v>
      </c>
    </row>
    <row r="13" spans="1:7" s="62" customFormat="1" ht="28.5" customHeight="1">
      <c r="A13" s="31" t="s">
        <v>45</v>
      </c>
      <c r="B13" s="34">
        <v>72</v>
      </c>
      <c r="C13" s="34">
        <v>72</v>
      </c>
      <c r="D13" s="78"/>
      <c r="E13" s="78">
        <f t="shared" si="0"/>
        <v>0</v>
      </c>
      <c r="F13" s="34">
        <f t="shared" si="1"/>
        <v>72</v>
      </c>
      <c r="G13" s="34">
        <f t="shared" si="2"/>
        <v>72</v>
      </c>
    </row>
    <row r="14" spans="1:7" s="62" customFormat="1" ht="28.5" customHeight="1">
      <c r="A14" s="31" t="s">
        <v>46</v>
      </c>
      <c r="B14" s="34">
        <v>80</v>
      </c>
      <c r="C14" s="34">
        <v>80</v>
      </c>
      <c r="D14" s="78"/>
      <c r="E14" s="78">
        <f t="shared" si="0"/>
        <v>0</v>
      </c>
      <c r="F14" s="34">
        <f t="shared" si="1"/>
        <v>80</v>
      </c>
      <c r="G14" s="34">
        <f t="shared" si="2"/>
        <v>80</v>
      </c>
    </row>
    <row r="15" spans="1:7" s="62" customFormat="1" ht="33" customHeight="1">
      <c r="A15" s="31" t="s">
        <v>47</v>
      </c>
      <c r="B15" s="34">
        <v>250</v>
      </c>
      <c r="C15" s="34">
        <v>250</v>
      </c>
      <c r="D15" s="78"/>
      <c r="E15" s="78">
        <f t="shared" si="0"/>
        <v>0</v>
      </c>
      <c r="F15" s="34">
        <f t="shared" si="1"/>
        <v>250</v>
      </c>
      <c r="G15" s="34">
        <f t="shared" si="2"/>
        <v>250</v>
      </c>
    </row>
    <row r="16" spans="1:7" s="62" customFormat="1" ht="28.5" customHeight="1">
      <c r="A16" s="31" t="s">
        <v>48</v>
      </c>
      <c r="B16" s="34">
        <v>92.2</v>
      </c>
      <c r="C16" s="34">
        <v>92.2</v>
      </c>
      <c r="D16" s="78"/>
      <c r="E16" s="78">
        <f t="shared" si="0"/>
        <v>0</v>
      </c>
      <c r="F16" s="34">
        <f t="shared" si="1"/>
        <v>92.2</v>
      </c>
      <c r="G16" s="34">
        <f t="shared" si="2"/>
        <v>92.2</v>
      </c>
    </row>
    <row r="17" spans="1:7" s="62" customFormat="1" ht="28.5" customHeight="1">
      <c r="A17" s="31" t="s">
        <v>49</v>
      </c>
      <c r="B17" s="34">
        <v>100</v>
      </c>
      <c r="C17" s="34">
        <v>100</v>
      </c>
      <c r="D17" s="78"/>
      <c r="E17" s="78">
        <f t="shared" si="0"/>
        <v>0</v>
      </c>
      <c r="F17" s="34">
        <f t="shared" si="1"/>
        <v>100</v>
      </c>
      <c r="G17" s="34">
        <f t="shared" si="2"/>
        <v>100</v>
      </c>
    </row>
    <row r="18" spans="1:7" s="62" customFormat="1" ht="34.5" customHeight="1">
      <c r="A18" s="31" t="s">
        <v>61</v>
      </c>
      <c r="B18" s="34">
        <v>380</v>
      </c>
      <c r="C18" s="34">
        <v>380</v>
      </c>
      <c r="D18" s="78"/>
      <c r="E18" s="78">
        <f t="shared" si="0"/>
        <v>0</v>
      </c>
      <c r="F18" s="34">
        <f t="shared" si="1"/>
        <v>380</v>
      </c>
      <c r="G18" s="34">
        <f t="shared" si="2"/>
        <v>380</v>
      </c>
    </row>
    <row r="19" spans="1:7" s="62" customFormat="1" ht="34.5" customHeight="1">
      <c r="A19" s="31" t="s">
        <v>62</v>
      </c>
      <c r="B19" s="34">
        <v>80</v>
      </c>
      <c r="C19" s="34">
        <v>80</v>
      </c>
      <c r="D19" s="78"/>
      <c r="E19" s="78">
        <f t="shared" si="0"/>
        <v>0</v>
      </c>
      <c r="F19" s="34">
        <f t="shared" si="1"/>
        <v>80</v>
      </c>
      <c r="G19" s="34">
        <f t="shared" si="2"/>
        <v>80</v>
      </c>
    </row>
    <row r="20" spans="1:7" s="62" customFormat="1" ht="35.25" customHeight="1">
      <c r="A20" s="31" t="s">
        <v>63</v>
      </c>
      <c r="B20" s="34">
        <v>200</v>
      </c>
      <c r="C20" s="34">
        <v>200</v>
      </c>
      <c r="D20" s="78"/>
      <c r="E20" s="78">
        <f t="shared" si="0"/>
        <v>0</v>
      </c>
      <c r="F20" s="34">
        <f t="shared" si="1"/>
        <v>200</v>
      </c>
      <c r="G20" s="34">
        <f t="shared" si="2"/>
        <v>200</v>
      </c>
    </row>
    <row r="21" spans="1:7" s="62" customFormat="1" ht="28.5" customHeight="1">
      <c r="A21" s="31" t="s">
        <v>53</v>
      </c>
      <c r="B21" s="34">
        <v>400</v>
      </c>
      <c r="C21" s="34">
        <v>400</v>
      </c>
      <c r="D21" s="78"/>
      <c r="E21" s="78">
        <f t="shared" si="0"/>
        <v>0</v>
      </c>
      <c r="F21" s="34">
        <f t="shared" si="1"/>
        <v>400</v>
      </c>
      <c r="G21" s="34">
        <f t="shared" si="2"/>
        <v>400</v>
      </c>
    </row>
    <row r="22" spans="1:7" s="62" customFormat="1" ht="36.75" customHeight="1">
      <c r="A22" s="31" t="s">
        <v>64</v>
      </c>
      <c r="B22" s="34">
        <v>120</v>
      </c>
      <c r="C22" s="34">
        <v>120</v>
      </c>
      <c r="D22" s="78"/>
      <c r="E22" s="78">
        <f t="shared" si="0"/>
        <v>0</v>
      </c>
      <c r="F22" s="34">
        <f t="shared" si="1"/>
        <v>120</v>
      </c>
      <c r="G22" s="34">
        <f t="shared" si="2"/>
        <v>120</v>
      </c>
    </row>
    <row r="23" spans="1:7" s="62" customFormat="1" ht="33" customHeight="1">
      <c r="A23" s="31" t="s">
        <v>65</v>
      </c>
      <c r="B23" s="34">
        <v>130</v>
      </c>
      <c r="C23" s="34">
        <v>130</v>
      </c>
      <c r="D23" s="78"/>
      <c r="E23" s="78">
        <f t="shared" si="0"/>
        <v>0</v>
      </c>
      <c r="F23" s="34">
        <f t="shared" si="1"/>
        <v>130</v>
      </c>
      <c r="G23" s="34">
        <f t="shared" si="2"/>
        <v>130</v>
      </c>
    </row>
    <row r="24" spans="1:7" s="62" customFormat="1" ht="28.5" customHeight="1">
      <c r="A24" s="31" t="s">
        <v>56</v>
      </c>
      <c r="B24" s="34">
        <v>90</v>
      </c>
      <c r="C24" s="34">
        <v>90</v>
      </c>
      <c r="D24" s="78"/>
      <c r="E24" s="78">
        <f t="shared" si="0"/>
        <v>0</v>
      </c>
      <c r="F24" s="34">
        <f t="shared" si="1"/>
        <v>90</v>
      </c>
      <c r="G24" s="34">
        <f t="shared" si="2"/>
        <v>90</v>
      </c>
    </row>
    <row r="25" spans="1:7" s="62" customFormat="1" ht="28.5" customHeight="1">
      <c r="A25" s="31" t="s">
        <v>66</v>
      </c>
      <c r="B25" s="34">
        <v>50</v>
      </c>
      <c r="C25" s="34">
        <v>50</v>
      </c>
      <c r="D25" s="78"/>
      <c r="E25" s="78">
        <f t="shared" si="0"/>
        <v>0</v>
      </c>
      <c r="F25" s="34">
        <f t="shared" si="1"/>
        <v>50</v>
      </c>
      <c r="G25" s="34">
        <f t="shared" si="2"/>
        <v>50</v>
      </c>
    </row>
    <row r="26" spans="1:7" s="62" customFormat="1" ht="21" customHeight="1">
      <c r="A26" s="32" t="s">
        <v>0</v>
      </c>
      <c r="B26" s="9">
        <f aca="true" t="shared" si="3" ref="B26:G26">SUM(B8:B25)</f>
        <v>11504.900000000001</v>
      </c>
      <c r="C26" s="9">
        <f t="shared" si="3"/>
        <v>11504.900000000001</v>
      </c>
      <c r="D26" s="79">
        <f t="shared" si="3"/>
        <v>-100</v>
      </c>
      <c r="E26" s="79">
        <f t="shared" si="3"/>
        <v>-100</v>
      </c>
      <c r="F26" s="9">
        <f t="shared" si="3"/>
        <v>11404.900000000001</v>
      </c>
      <c r="G26" s="9">
        <f t="shared" si="3"/>
        <v>11404.900000000001</v>
      </c>
    </row>
    <row r="27" spans="1:7" ht="15" customHeight="1">
      <c r="A27" s="12"/>
      <c r="B27" s="13"/>
      <c r="C27" s="13"/>
      <c r="D27" s="13"/>
      <c r="E27" s="13"/>
      <c r="F27" s="13"/>
      <c r="G27" s="13"/>
    </row>
    <row r="28" spans="1:7" ht="16.5" customHeight="1">
      <c r="A28" s="12"/>
      <c r="B28" s="13"/>
      <c r="C28" s="13"/>
      <c r="D28" s="13"/>
      <c r="E28" s="13"/>
      <c r="F28" s="13"/>
      <c r="G28" s="13"/>
    </row>
    <row r="29" ht="12">
      <c r="A29" s="48"/>
    </row>
    <row r="30" spans="1:7" ht="12.75">
      <c r="A30" s="10"/>
      <c r="B30" s="11"/>
      <c r="C30" s="11"/>
      <c r="D30" s="11"/>
      <c r="E30" s="11"/>
      <c r="F30" s="11"/>
      <c r="G30" s="11"/>
    </row>
  </sheetData>
  <sheetProtection/>
  <mergeCells count="8">
    <mergeCell ref="D5:E5"/>
    <mergeCell ref="D6:E6"/>
    <mergeCell ref="F5:G5"/>
    <mergeCell ref="F6:G6"/>
    <mergeCell ref="A3:C3"/>
    <mergeCell ref="B5:C5"/>
    <mergeCell ref="B6:C6"/>
    <mergeCell ref="A6:A7"/>
  </mergeCells>
  <printOptions horizontalCentered="1"/>
  <pageMargins left="0.3937007874015748" right="0.3937007874015748" top="0.7874015748031497" bottom="0.7874015748031497" header="0.31496062992125984" footer="0.15748031496062992"/>
  <pageSetup firstPageNumber="17" useFirstPageNumber="1" horizontalDpi="600" verticalDpi="600" orientation="portrait" paperSize="9" scale="3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4">
      <pane xSplit="19" ySplit="4" topLeftCell="T11" activePane="bottomRight" state="frozen"/>
      <selection pane="topLeft" activeCell="A4" sqref="A4"/>
      <selection pane="topRight" activeCell="T4" sqref="T4"/>
      <selection pane="bottomLeft" activeCell="A8" sqref="A8"/>
      <selection pane="bottomRight" activeCell="A13" sqref="A13"/>
    </sheetView>
  </sheetViews>
  <sheetFormatPr defaultColWidth="9.00390625" defaultRowHeight="12.75"/>
  <cols>
    <col min="1" max="1" width="47.625" style="1" customWidth="1"/>
    <col min="2" max="2" width="6.75390625" style="1" customWidth="1"/>
    <col min="3" max="3" width="8.75390625" style="1" customWidth="1"/>
    <col min="4" max="19" width="14.75390625" style="1" hidden="1" customWidth="1"/>
    <col min="20" max="31" width="14.75390625" style="1" customWidth="1"/>
    <col min="32" max="16384" width="9.125" style="1" customWidth="1"/>
  </cols>
  <sheetData>
    <row r="1" spans="7:31" ht="15.75" customHeight="1">
      <c r="G1" s="5" t="s">
        <v>108</v>
      </c>
      <c r="K1" s="5" t="s">
        <v>108</v>
      </c>
      <c r="O1" s="5" t="s">
        <v>108</v>
      </c>
      <c r="S1" s="5" t="s">
        <v>108</v>
      </c>
      <c r="W1" s="5" t="s">
        <v>108</v>
      </c>
      <c r="AA1" s="5" t="s">
        <v>108</v>
      </c>
      <c r="AE1" s="5" t="s">
        <v>108</v>
      </c>
    </row>
    <row r="2" spans="1:3" ht="16.5" customHeight="1">
      <c r="A2" s="4"/>
      <c r="B2" s="4"/>
      <c r="C2" s="4"/>
    </row>
    <row r="3" spans="1:15" ht="33.75" customHeight="1">
      <c r="A3" s="202" t="s">
        <v>89</v>
      </c>
      <c r="B3" s="202"/>
      <c r="C3" s="202"/>
      <c r="D3" s="202"/>
      <c r="E3" s="202"/>
      <c r="F3" s="202"/>
      <c r="G3" s="202"/>
      <c r="H3" s="182"/>
      <c r="I3" s="182"/>
      <c r="J3" s="182"/>
      <c r="K3" s="182"/>
      <c r="L3" s="182"/>
      <c r="M3" s="182"/>
      <c r="N3" s="182"/>
      <c r="O3" s="182"/>
    </row>
    <row r="4" spans="1:3" ht="24" customHeight="1">
      <c r="A4" s="49"/>
      <c r="B4" s="49"/>
      <c r="C4" s="49"/>
    </row>
    <row r="5" spans="1:31" ht="18" customHeight="1">
      <c r="A5" s="44"/>
      <c r="B5" s="44"/>
      <c r="C5" s="44"/>
      <c r="G5" s="45" t="s">
        <v>1</v>
      </c>
      <c r="K5" s="45" t="s">
        <v>1</v>
      </c>
      <c r="O5" s="45" t="s">
        <v>1</v>
      </c>
      <c r="S5" s="45" t="s">
        <v>1</v>
      </c>
      <c r="W5" s="45" t="s">
        <v>1</v>
      </c>
      <c r="AA5" s="45" t="s">
        <v>1</v>
      </c>
      <c r="AE5" s="45" t="s">
        <v>1</v>
      </c>
    </row>
    <row r="6" spans="1:31" ht="21.75" customHeight="1">
      <c r="A6" s="190" t="s">
        <v>4</v>
      </c>
      <c r="B6" s="190" t="s">
        <v>5</v>
      </c>
      <c r="C6" s="190" t="s">
        <v>6</v>
      </c>
      <c r="D6" s="200" t="s">
        <v>19</v>
      </c>
      <c r="E6" s="201"/>
      <c r="F6" s="190" t="s">
        <v>38</v>
      </c>
      <c r="G6" s="192" t="s">
        <v>0</v>
      </c>
      <c r="H6" s="194" t="s">
        <v>135</v>
      </c>
      <c r="I6" s="195"/>
      <c r="J6" s="196" t="s">
        <v>38</v>
      </c>
      <c r="K6" s="198" t="s">
        <v>0</v>
      </c>
      <c r="L6" s="200" t="s">
        <v>19</v>
      </c>
      <c r="M6" s="201"/>
      <c r="N6" s="190" t="s">
        <v>38</v>
      </c>
      <c r="O6" s="192" t="s">
        <v>0</v>
      </c>
      <c r="P6" s="200" t="s">
        <v>158</v>
      </c>
      <c r="Q6" s="201"/>
      <c r="R6" s="190" t="s">
        <v>38</v>
      </c>
      <c r="S6" s="192" t="s">
        <v>0</v>
      </c>
      <c r="T6" s="200" t="s">
        <v>19</v>
      </c>
      <c r="U6" s="201"/>
      <c r="V6" s="190" t="s">
        <v>38</v>
      </c>
      <c r="W6" s="192" t="s">
        <v>0</v>
      </c>
      <c r="X6" s="194" t="s">
        <v>171</v>
      </c>
      <c r="Y6" s="195"/>
      <c r="Z6" s="196" t="s">
        <v>38</v>
      </c>
      <c r="AA6" s="198" t="s">
        <v>0</v>
      </c>
      <c r="AB6" s="200" t="s">
        <v>19</v>
      </c>
      <c r="AC6" s="201"/>
      <c r="AD6" s="190" t="s">
        <v>38</v>
      </c>
      <c r="AE6" s="192" t="s">
        <v>0</v>
      </c>
    </row>
    <row r="7" spans="1:31" ht="76.5">
      <c r="A7" s="205"/>
      <c r="B7" s="205"/>
      <c r="C7" s="205"/>
      <c r="D7" s="46" t="s">
        <v>28</v>
      </c>
      <c r="E7" s="46" t="s">
        <v>29</v>
      </c>
      <c r="F7" s="191"/>
      <c r="G7" s="193"/>
      <c r="H7" s="84" t="s">
        <v>28</v>
      </c>
      <c r="I7" s="84" t="s">
        <v>29</v>
      </c>
      <c r="J7" s="197"/>
      <c r="K7" s="199"/>
      <c r="L7" s="46" t="s">
        <v>28</v>
      </c>
      <c r="M7" s="46" t="s">
        <v>29</v>
      </c>
      <c r="N7" s="191"/>
      <c r="O7" s="193"/>
      <c r="P7" s="46" t="s">
        <v>28</v>
      </c>
      <c r="Q7" s="46" t="s">
        <v>29</v>
      </c>
      <c r="R7" s="191"/>
      <c r="S7" s="193"/>
      <c r="T7" s="46" t="s">
        <v>28</v>
      </c>
      <c r="U7" s="46" t="s">
        <v>29</v>
      </c>
      <c r="V7" s="191"/>
      <c r="W7" s="193"/>
      <c r="X7" s="84" t="s">
        <v>28</v>
      </c>
      <c r="Y7" s="84" t="s">
        <v>29</v>
      </c>
      <c r="Z7" s="197"/>
      <c r="AA7" s="199"/>
      <c r="AB7" s="46" t="s">
        <v>28</v>
      </c>
      <c r="AC7" s="46" t="s">
        <v>29</v>
      </c>
      <c r="AD7" s="191"/>
      <c r="AE7" s="193"/>
    </row>
    <row r="8" spans="1:31" ht="92.25" customHeight="1">
      <c r="A8" s="40" t="s">
        <v>30</v>
      </c>
      <c r="B8" s="19" t="s">
        <v>87</v>
      </c>
      <c r="C8" s="6">
        <v>1403</v>
      </c>
      <c r="D8" s="37">
        <v>0</v>
      </c>
      <c r="E8" s="37">
        <v>0</v>
      </c>
      <c r="F8" s="37">
        <v>5000</v>
      </c>
      <c r="G8" s="37">
        <v>5000</v>
      </c>
      <c r="H8" s="80"/>
      <c r="I8" s="80"/>
      <c r="J8" s="80"/>
      <c r="K8" s="80">
        <f>H8+I8+J8</f>
        <v>0</v>
      </c>
      <c r="L8" s="37">
        <f>D8+H8</f>
        <v>0</v>
      </c>
      <c r="M8" s="37">
        <f>E8+I8</f>
        <v>0</v>
      </c>
      <c r="N8" s="37">
        <f>F8+J8</f>
        <v>5000</v>
      </c>
      <c r="O8" s="37">
        <f>L8+M8+N8</f>
        <v>5000</v>
      </c>
      <c r="P8" s="37"/>
      <c r="Q8" s="37"/>
      <c r="R8" s="37"/>
      <c r="S8" s="37">
        <f>P8+Q8+R8</f>
        <v>0</v>
      </c>
      <c r="T8" s="37">
        <f aca="true" t="shared" si="0" ref="T8:V14">L8+P8</f>
        <v>0</v>
      </c>
      <c r="U8" s="37">
        <f t="shared" si="0"/>
        <v>0</v>
      </c>
      <c r="V8" s="37">
        <f t="shared" si="0"/>
        <v>5000</v>
      </c>
      <c r="W8" s="37">
        <f>T8+U8+V8</f>
        <v>5000</v>
      </c>
      <c r="X8" s="80"/>
      <c r="Y8" s="80"/>
      <c r="Z8" s="80"/>
      <c r="AA8" s="80">
        <f aca="true" t="shared" si="1" ref="AA8:AA14">X8+Y8+Z8</f>
        <v>0</v>
      </c>
      <c r="AB8" s="37">
        <f aca="true" t="shared" si="2" ref="AB8:AD14">T8+X8</f>
        <v>0</v>
      </c>
      <c r="AC8" s="37">
        <f t="shared" si="2"/>
        <v>0</v>
      </c>
      <c r="AD8" s="37">
        <f t="shared" si="2"/>
        <v>5000</v>
      </c>
      <c r="AE8" s="37">
        <f aca="true" t="shared" si="3" ref="AE8:AE14">AB8+AC8+AD8</f>
        <v>5000</v>
      </c>
    </row>
    <row r="9" spans="1:31" ht="64.5" customHeight="1">
      <c r="A9" s="40" t="s">
        <v>139</v>
      </c>
      <c r="B9" s="51" t="s">
        <v>12</v>
      </c>
      <c r="C9" s="51" t="s">
        <v>13</v>
      </c>
      <c r="D9" s="37"/>
      <c r="E9" s="37"/>
      <c r="F9" s="37"/>
      <c r="G9" s="37"/>
      <c r="H9" s="80"/>
      <c r="I9" s="80"/>
      <c r="J9" s="80">
        <v>100</v>
      </c>
      <c r="K9" s="80">
        <f>H9+I9+J9</f>
        <v>100</v>
      </c>
      <c r="L9" s="37">
        <f aca="true" t="shared" si="4" ref="L9:N10">D9+H9</f>
        <v>0</v>
      </c>
      <c r="M9" s="37">
        <f t="shared" si="4"/>
        <v>0</v>
      </c>
      <c r="N9" s="37">
        <f t="shared" si="4"/>
        <v>100</v>
      </c>
      <c r="O9" s="37">
        <f>L9+M9+N9</f>
        <v>100</v>
      </c>
      <c r="P9" s="37"/>
      <c r="Q9" s="37"/>
      <c r="R9" s="37"/>
      <c r="S9" s="37">
        <f>P9+Q9+R9</f>
        <v>0</v>
      </c>
      <c r="T9" s="37">
        <f t="shared" si="0"/>
        <v>0</v>
      </c>
      <c r="U9" s="37">
        <f t="shared" si="0"/>
        <v>0</v>
      </c>
      <c r="V9" s="37">
        <f t="shared" si="0"/>
        <v>100</v>
      </c>
      <c r="W9" s="37">
        <f>T9+U9+V9</f>
        <v>100</v>
      </c>
      <c r="X9" s="80"/>
      <c r="Y9" s="80"/>
      <c r="Z9" s="80"/>
      <c r="AA9" s="80">
        <f t="shared" si="1"/>
        <v>0</v>
      </c>
      <c r="AB9" s="37">
        <f t="shared" si="2"/>
        <v>0</v>
      </c>
      <c r="AC9" s="37">
        <f t="shared" si="2"/>
        <v>0</v>
      </c>
      <c r="AD9" s="37">
        <f t="shared" si="2"/>
        <v>100</v>
      </c>
      <c r="AE9" s="37">
        <f t="shared" si="3"/>
        <v>100</v>
      </c>
    </row>
    <row r="10" spans="1:31" ht="69.75" customHeight="1">
      <c r="A10" s="40" t="s">
        <v>140</v>
      </c>
      <c r="B10" s="51" t="s">
        <v>12</v>
      </c>
      <c r="C10" s="51" t="s">
        <v>13</v>
      </c>
      <c r="D10" s="37"/>
      <c r="E10" s="37"/>
      <c r="F10" s="37"/>
      <c r="G10" s="37"/>
      <c r="H10" s="80"/>
      <c r="I10" s="80"/>
      <c r="J10" s="80">
        <v>50</v>
      </c>
      <c r="K10" s="80">
        <f>H10+I10+J10</f>
        <v>50</v>
      </c>
      <c r="L10" s="37">
        <f t="shared" si="4"/>
        <v>0</v>
      </c>
      <c r="M10" s="37">
        <f t="shared" si="4"/>
        <v>0</v>
      </c>
      <c r="N10" s="37">
        <f t="shared" si="4"/>
        <v>50</v>
      </c>
      <c r="O10" s="37">
        <f>L10+M10+N10</f>
        <v>50</v>
      </c>
      <c r="P10" s="37"/>
      <c r="Q10" s="37"/>
      <c r="R10" s="37"/>
      <c r="S10" s="37">
        <f>P10+Q10+R10</f>
        <v>0</v>
      </c>
      <c r="T10" s="37">
        <f t="shared" si="0"/>
        <v>0</v>
      </c>
      <c r="U10" s="37">
        <f t="shared" si="0"/>
        <v>0</v>
      </c>
      <c r="V10" s="37">
        <f t="shared" si="0"/>
        <v>50</v>
      </c>
      <c r="W10" s="37">
        <f>T10+U10+V10</f>
        <v>50</v>
      </c>
      <c r="X10" s="80"/>
      <c r="Y10" s="80"/>
      <c r="Z10" s="80"/>
      <c r="AA10" s="80">
        <f t="shared" si="1"/>
        <v>0</v>
      </c>
      <c r="AB10" s="37">
        <f t="shared" si="2"/>
        <v>0</v>
      </c>
      <c r="AC10" s="37">
        <f t="shared" si="2"/>
        <v>0</v>
      </c>
      <c r="AD10" s="37">
        <f t="shared" si="2"/>
        <v>50</v>
      </c>
      <c r="AE10" s="37">
        <f t="shared" si="3"/>
        <v>50</v>
      </c>
    </row>
    <row r="11" spans="1:31" ht="80.25" customHeight="1">
      <c r="A11" s="40" t="s">
        <v>173</v>
      </c>
      <c r="B11" s="51" t="s">
        <v>12</v>
      </c>
      <c r="C11" s="51" t="s">
        <v>13</v>
      </c>
      <c r="D11" s="37"/>
      <c r="E11" s="37"/>
      <c r="F11" s="37"/>
      <c r="G11" s="37"/>
      <c r="H11" s="80"/>
      <c r="I11" s="80"/>
      <c r="J11" s="80"/>
      <c r="K11" s="8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80">
        <v>11.3</v>
      </c>
      <c r="Y11" s="80"/>
      <c r="Z11" s="80"/>
      <c r="AA11" s="80">
        <f>X11+Y11+Z11</f>
        <v>11.3</v>
      </c>
      <c r="AB11" s="112">
        <f>T11+X11</f>
        <v>11.3</v>
      </c>
      <c r="AC11" s="37">
        <f>U11+Y11</f>
        <v>0</v>
      </c>
      <c r="AD11" s="37">
        <f>V11+Z11</f>
        <v>0</v>
      </c>
      <c r="AE11" s="37">
        <f>AB11+AC11+AD11</f>
        <v>11.3</v>
      </c>
    </row>
    <row r="12" spans="1:31" ht="90.75" customHeight="1">
      <c r="A12" s="40" t="s">
        <v>178</v>
      </c>
      <c r="B12" s="51" t="s">
        <v>12</v>
      </c>
      <c r="C12" s="51" t="s">
        <v>13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80">
        <v>3000</v>
      </c>
      <c r="Y12" s="80">
        <v>645.1</v>
      </c>
      <c r="Z12" s="80"/>
      <c r="AA12" s="80">
        <f t="shared" si="1"/>
        <v>3645.1</v>
      </c>
      <c r="AB12" s="112">
        <f>T12+X12</f>
        <v>3000</v>
      </c>
      <c r="AC12" s="112">
        <f>U12+Y12</f>
        <v>645.1</v>
      </c>
      <c r="AD12" s="37">
        <f>V12+Z12</f>
        <v>0</v>
      </c>
      <c r="AE12" s="112">
        <f>AB12+AC12+AD12</f>
        <v>3645.1</v>
      </c>
    </row>
    <row r="13" spans="1:31" ht="135" customHeight="1">
      <c r="A13" s="40" t="s">
        <v>110</v>
      </c>
      <c r="B13" s="51" t="s">
        <v>12</v>
      </c>
      <c r="C13" s="51" t="s">
        <v>93</v>
      </c>
      <c r="D13" s="37">
        <v>0</v>
      </c>
      <c r="E13" s="37">
        <v>0</v>
      </c>
      <c r="F13" s="37">
        <v>1000</v>
      </c>
      <c r="G13" s="37">
        <v>1000</v>
      </c>
      <c r="H13" s="80"/>
      <c r="I13" s="80"/>
      <c r="J13" s="80"/>
      <c r="K13" s="80">
        <f>H13+I13+J13</f>
        <v>0</v>
      </c>
      <c r="L13" s="37">
        <f>D13+H13</f>
        <v>0</v>
      </c>
      <c r="M13" s="37">
        <f>E13+I13</f>
        <v>0</v>
      </c>
      <c r="N13" s="37">
        <f>F13+J13</f>
        <v>1000</v>
      </c>
      <c r="O13" s="37">
        <f>L13+M13+N13</f>
        <v>1000</v>
      </c>
      <c r="P13" s="37"/>
      <c r="Q13" s="37"/>
      <c r="R13" s="37"/>
      <c r="S13" s="37">
        <f>P13+Q13+R13</f>
        <v>0</v>
      </c>
      <c r="T13" s="37">
        <f t="shared" si="0"/>
        <v>0</v>
      </c>
      <c r="U13" s="37">
        <f t="shared" si="0"/>
        <v>0</v>
      </c>
      <c r="V13" s="37">
        <f t="shared" si="0"/>
        <v>1000</v>
      </c>
      <c r="W13" s="37">
        <f>T13+U13+V13</f>
        <v>1000</v>
      </c>
      <c r="X13" s="80"/>
      <c r="Y13" s="80"/>
      <c r="Z13" s="80"/>
      <c r="AA13" s="80">
        <f t="shared" si="1"/>
        <v>0</v>
      </c>
      <c r="AB13" s="37">
        <f t="shared" si="2"/>
        <v>0</v>
      </c>
      <c r="AC13" s="37">
        <f t="shared" si="2"/>
        <v>0</v>
      </c>
      <c r="AD13" s="37">
        <f t="shared" si="2"/>
        <v>1000</v>
      </c>
      <c r="AE13" s="37">
        <f t="shared" si="3"/>
        <v>1000</v>
      </c>
    </row>
    <row r="14" spans="1:31" ht="128.25" customHeight="1">
      <c r="A14" s="40" t="s">
        <v>160</v>
      </c>
      <c r="B14" s="51" t="s">
        <v>14</v>
      </c>
      <c r="C14" s="51" t="s">
        <v>137</v>
      </c>
      <c r="D14" s="37"/>
      <c r="E14" s="37"/>
      <c r="F14" s="37"/>
      <c r="G14" s="37"/>
      <c r="H14" s="80"/>
      <c r="I14" s="80"/>
      <c r="J14" s="80"/>
      <c r="K14" s="80"/>
      <c r="L14" s="37"/>
      <c r="M14" s="37"/>
      <c r="N14" s="37"/>
      <c r="O14" s="37"/>
      <c r="P14" s="37">
        <v>10816.6</v>
      </c>
      <c r="Q14" s="37"/>
      <c r="R14" s="37"/>
      <c r="S14" s="37">
        <f>P14+Q14+R14</f>
        <v>10816.6</v>
      </c>
      <c r="T14" s="112">
        <f t="shared" si="0"/>
        <v>10816.6</v>
      </c>
      <c r="U14" s="37">
        <f t="shared" si="0"/>
        <v>0</v>
      </c>
      <c r="V14" s="37">
        <f t="shared" si="0"/>
        <v>0</v>
      </c>
      <c r="W14" s="112">
        <f>T14+U14+V14</f>
        <v>10816.6</v>
      </c>
      <c r="X14" s="80">
        <v>-2163.3</v>
      </c>
      <c r="Y14" s="80"/>
      <c r="Z14" s="80"/>
      <c r="AA14" s="80">
        <f t="shared" si="1"/>
        <v>-2163.3</v>
      </c>
      <c r="AB14" s="112">
        <f t="shared" si="2"/>
        <v>8653.3</v>
      </c>
      <c r="AC14" s="37">
        <f t="shared" si="2"/>
        <v>0</v>
      </c>
      <c r="AD14" s="37">
        <f t="shared" si="2"/>
        <v>0</v>
      </c>
      <c r="AE14" s="112">
        <f t="shared" si="3"/>
        <v>8653.3</v>
      </c>
    </row>
    <row r="15" spans="1:31" ht="15">
      <c r="A15" s="32" t="s">
        <v>0</v>
      </c>
      <c r="B15" s="8"/>
      <c r="C15" s="8"/>
      <c r="D15" s="9">
        <v>0</v>
      </c>
      <c r="E15" s="9">
        <v>0</v>
      </c>
      <c r="F15" s="9">
        <v>6000</v>
      </c>
      <c r="G15" s="9">
        <v>6000</v>
      </c>
      <c r="H15" s="79">
        <f aca="true" t="shared" si="5" ref="H15:O15">H8+H9+H10+H13</f>
        <v>0</v>
      </c>
      <c r="I15" s="79">
        <f t="shared" si="5"/>
        <v>0</v>
      </c>
      <c r="J15" s="79">
        <f t="shared" si="5"/>
        <v>150</v>
      </c>
      <c r="K15" s="79">
        <f t="shared" si="5"/>
        <v>150</v>
      </c>
      <c r="L15" s="9">
        <f t="shared" si="5"/>
        <v>0</v>
      </c>
      <c r="M15" s="9">
        <f t="shared" si="5"/>
        <v>0</v>
      </c>
      <c r="N15" s="9">
        <f t="shared" si="5"/>
        <v>6150</v>
      </c>
      <c r="O15" s="9">
        <f t="shared" si="5"/>
        <v>6150</v>
      </c>
      <c r="P15" s="9">
        <f aca="true" t="shared" si="6" ref="P15:W15">P8+P9+P10+P13+P14</f>
        <v>10816.6</v>
      </c>
      <c r="Q15" s="9">
        <f t="shared" si="6"/>
        <v>0</v>
      </c>
      <c r="R15" s="9">
        <f t="shared" si="6"/>
        <v>0</v>
      </c>
      <c r="S15" s="9">
        <f t="shared" si="6"/>
        <v>10816.6</v>
      </c>
      <c r="T15" s="113">
        <f t="shared" si="6"/>
        <v>10816.6</v>
      </c>
      <c r="U15" s="9">
        <f t="shared" si="6"/>
        <v>0</v>
      </c>
      <c r="V15" s="9">
        <f t="shared" si="6"/>
        <v>6150</v>
      </c>
      <c r="W15" s="113">
        <f t="shared" si="6"/>
        <v>16966.6</v>
      </c>
      <c r="X15" s="79">
        <f>X8+X9+X10+X13+X14+X11</f>
        <v>-2152</v>
      </c>
      <c r="Y15" s="79">
        <f>Y8+Y9+Y10+Y13+Y14+Y11</f>
        <v>0</v>
      </c>
      <c r="Z15" s="79">
        <f>Z8+Z9+Z10+Z13+Z14+Z11</f>
        <v>0</v>
      </c>
      <c r="AA15" s="79">
        <f>AA8+AA9+AA10+AA13+AA14+AA11</f>
        <v>-2152</v>
      </c>
      <c r="AB15" s="113">
        <f>AB8+AB9+AB10+AB13+AB14+AB11+AB12</f>
        <v>11664.599999999999</v>
      </c>
      <c r="AC15" s="113">
        <f>AC8+AC9+AC10+AC13+AC14+AC11+AC12</f>
        <v>645.1</v>
      </c>
      <c r="AD15" s="9">
        <f>AD8+AD9+AD10+AD13+AD14+AD11+AD12</f>
        <v>6150</v>
      </c>
      <c r="AE15" s="113">
        <f>AE8+AE9+AE10+AE13+AE14+AE11+AE12</f>
        <v>18459.699999999997</v>
      </c>
    </row>
    <row r="17" spans="1:2" ht="18.75">
      <c r="A17" s="55"/>
      <c r="B17" s="55"/>
    </row>
    <row r="18" spans="1:7" ht="12.75">
      <c r="A18" s="203" t="s">
        <v>37</v>
      </c>
      <c r="B18" s="204"/>
      <c r="C18" s="204"/>
      <c r="D18" s="182"/>
      <c r="E18" s="182"/>
      <c r="F18" s="182"/>
      <c r="G18" s="182"/>
    </row>
  </sheetData>
  <sheetProtection/>
  <mergeCells count="26">
    <mergeCell ref="V6:V7"/>
    <mergeCell ref="W6:W7"/>
    <mergeCell ref="P6:Q6"/>
    <mergeCell ref="R6:R7"/>
    <mergeCell ref="S6:S7"/>
    <mergeCell ref="T6:U6"/>
    <mergeCell ref="A18:G18"/>
    <mergeCell ref="F6:F7"/>
    <mergeCell ref="G6:G7"/>
    <mergeCell ref="D6:E6"/>
    <mergeCell ref="A6:A7"/>
    <mergeCell ref="B6:B7"/>
    <mergeCell ref="C6:C7"/>
    <mergeCell ref="A3:O3"/>
    <mergeCell ref="N6:N7"/>
    <mergeCell ref="O6:O7"/>
    <mergeCell ref="H6:I6"/>
    <mergeCell ref="J6:J7"/>
    <mergeCell ref="K6:K7"/>
    <mergeCell ref="L6:M6"/>
    <mergeCell ref="AD6:AD7"/>
    <mergeCell ref="AE6:AE7"/>
    <mergeCell ref="X6:Y6"/>
    <mergeCell ref="Z6:Z7"/>
    <mergeCell ref="AA6:AA7"/>
    <mergeCell ref="AB6:AC6"/>
  </mergeCells>
  <printOptions horizontalCentered="1"/>
  <pageMargins left="0.7874015748031497" right="0.7874015748031497" top="0.984251968503937" bottom="0.984251968503937" header="0.5118110236220472" footer="0.2362204724409449"/>
  <pageSetup firstPageNumber="18" useFirstPageNumber="1"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59.625" style="1" customWidth="1"/>
    <col min="2" max="2" width="18.75390625" style="1" customWidth="1"/>
  </cols>
  <sheetData>
    <row r="1" spans="1:2" ht="15.75">
      <c r="A1"/>
      <c r="B1" s="2" t="s">
        <v>98</v>
      </c>
    </row>
    <row r="2" spans="1:2" ht="15.75">
      <c r="A2"/>
      <c r="B2" s="2"/>
    </row>
    <row r="3" spans="1:2" ht="96.75" customHeight="1">
      <c r="A3" s="157" t="s">
        <v>120</v>
      </c>
      <c r="B3" s="158"/>
    </row>
    <row r="4" ht="27" customHeight="1">
      <c r="B4" s="59" t="s">
        <v>152</v>
      </c>
    </row>
    <row r="5" spans="1:2" ht="32.25" customHeight="1">
      <c r="A5" s="33" t="s">
        <v>2</v>
      </c>
      <c r="B5" s="36" t="s">
        <v>122</v>
      </c>
    </row>
    <row r="6" spans="1:2" ht="25.5" customHeight="1">
      <c r="A6" s="31" t="s">
        <v>59</v>
      </c>
      <c r="B6" s="34">
        <v>3197.2</v>
      </c>
    </row>
    <row r="7" spans="1:2" ht="25.5" customHeight="1">
      <c r="A7" s="31" t="s">
        <v>39</v>
      </c>
      <c r="B7" s="34">
        <v>3225.4</v>
      </c>
    </row>
    <row r="8" spans="1:2" ht="25.5" customHeight="1">
      <c r="A8" s="32" t="s">
        <v>0</v>
      </c>
      <c r="B8" s="9">
        <f>B6+B7</f>
        <v>6422.6</v>
      </c>
    </row>
    <row r="9" ht="12.75">
      <c r="A9" s="18"/>
    </row>
    <row r="10" ht="12.75">
      <c r="A10" s="10"/>
    </row>
    <row r="11" ht="12.75">
      <c r="A11" s="48"/>
    </row>
    <row r="12" spans="1:2" ht="18.75">
      <c r="A12" s="55"/>
      <c r="B12" s="55"/>
    </row>
  </sheetData>
  <sheetProtection/>
  <mergeCells count="1">
    <mergeCell ref="A3:B3"/>
  </mergeCells>
  <printOptions horizontalCentered="1"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1.25390625" style="1" customWidth="1"/>
    <col min="2" max="2" width="18.75390625" style="1" customWidth="1"/>
  </cols>
  <sheetData>
    <row r="1" spans="1:2" ht="15.75">
      <c r="A1"/>
      <c r="B1" s="2" t="s">
        <v>36</v>
      </c>
    </row>
    <row r="2" spans="1:2" ht="15.75">
      <c r="A2"/>
      <c r="B2" s="2"/>
    </row>
    <row r="3" spans="1:2" ht="87.75" customHeight="1">
      <c r="A3" s="157" t="s">
        <v>109</v>
      </c>
      <c r="B3" s="158"/>
    </row>
    <row r="4" spans="1:2" ht="27" customHeight="1">
      <c r="A4" s="57"/>
      <c r="B4" s="58"/>
    </row>
    <row r="5" ht="20.25" customHeight="1">
      <c r="B5" s="59" t="s">
        <v>152</v>
      </c>
    </row>
    <row r="6" spans="1:2" ht="38.25" customHeight="1">
      <c r="A6" s="33" t="s">
        <v>2</v>
      </c>
      <c r="B6" s="36" t="s">
        <v>122</v>
      </c>
    </row>
    <row r="7" spans="1:2" ht="25.5" customHeight="1">
      <c r="A7" s="31" t="s">
        <v>59</v>
      </c>
      <c r="B7" s="34">
        <v>4841.1</v>
      </c>
    </row>
    <row r="8" spans="1:2" ht="25.5" customHeight="1">
      <c r="A8" s="32" t="s">
        <v>0</v>
      </c>
      <c r="B8" s="9">
        <f>B7</f>
        <v>4841.1</v>
      </c>
    </row>
    <row r="9" ht="12.75">
      <c r="A9" s="18"/>
    </row>
    <row r="10" ht="12.75">
      <c r="A10" s="10"/>
    </row>
    <row r="11" ht="12.75">
      <c r="A11" s="48"/>
    </row>
    <row r="13" spans="1:2" ht="18.75">
      <c r="A13" s="55"/>
      <c r="B13" s="55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1.125" style="1" customWidth="1"/>
    <col min="2" max="2" width="18.75390625" style="1" customWidth="1"/>
  </cols>
  <sheetData>
    <row r="1" spans="1:2" ht="15.75">
      <c r="A1"/>
      <c r="B1" s="2" t="s">
        <v>31</v>
      </c>
    </row>
    <row r="2" spans="1:2" ht="15.75">
      <c r="A2"/>
      <c r="B2" s="2"/>
    </row>
    <row r="3" spans="1:2" ht="159.75" customHeight="1">
      <c r="A3" s="157" t="s">
        <v>111</v>
      </c>
      <c r="B3" s="158"/>
    </row>
    <row r="4" spans="1:2" ht="30.75" customHeight="1">
      <c r="A4" s="53"/>
      <c r="B4" s="54"/>
    </row>
    <row r="5" ht="15">
      <c r="B5" s="59" t="s">
        <v>152</v>
      </c>
    </row>
    <row r="6" spans="1:2" ht="18" customHeight="1">
      <c r="A6" s="33" t="s">
        <v>2</v>
      </c>
      <c r="B6" s="36" t="s">
        <v>122</v>
      </c>
    </row>
    <row r="7" spans="1:2" ht="25.5" customHeight="1">
      <c r="A7" s="31" t="s">
        <v>59</v>
      </c>
      <c r="B7" s="34">
        <v>2932.1</v>
      </c>
    </row>
    <row r="8" spans="1:2" ht="25.5" customHeight="1">
      <c r="A8" s="31" t="s">
        <v>39</v>
      </c>
      <c r="B8" s="34">
        <v>7578</v>
      </c>
    </row>
    <row r="9" spans="1:2" ht="25.5" customHeight="1">
      <c r="A9" s="32" t="s">
        <v>0</v>
      </c>
      <c r="B9" s="9">
        <f>B7+B8</f>
        <v>10510.1</v>
      </c>
    </row>
    <row r="10" ht="12.75">
      <c r="A10" s="18"/>
    </row>
    <row r="11" ht="12.75">
      <c r="A11" s="10"/>
    </row>
    <row r="12" ht="12.75">
      <c r="A12" s="48"/>
    </row>
    <row r="13" spans="1:2" ht="18.75">
      <c r="A13" s="55"/>
      <c r="B13" s="55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59.25390625" style="1" customWidth="1"/>
    <col min="2" max="2" width="18.75390625" style="1" customWidth="1"/>
  </cols>
  <sheetData>
    <row r="1" spans="1:2" ht="15.75">
      <c r="A1"/>
      <c r="B1" s="2" t="s">
        <v>33</v>
      </c>
    </row>
    <row r="2" spans="1:2" ht="15.75">
      <c r="A2"/>
      <c r="B2" s="2"/>
    </row>
    <row r="3" spans="1:2" ht="105.75" customHeight="1">
      <c r="A3" s="157" t="s">
        <v>123</v>
      </c>
      <c r="B3" s="158"/>
    </row>
    <row r="4" spans="1:2" ht="33" customHeight="1">
      <c r="A4" s="57"/>
      <c r="B4" s="58"/>
    </row>
    <row r="5" ht="15">
      <c r="B5" s="59" t="s">
        <v>152</v>
      </c>
    </row>
    <row r="6" spans="1:2" ht="32.25" customHeight="1">
      <c r="A6" s="33" t="s">
        <v>2</v>
      </c>
      <c r="B6" s="36" t="s">
        <v>122</v>
      </c>
    </row>
    <row r="7" spans="1:2" ht="25.5" customHeight="1">
      <c r="A7" s="31" t="s">
        <v>39</v>
      </c>
      <c r="B7" s="34">
        <v>1325.4</v>
      </c>
    </row>
    <row r="8" spans="1:2" ht="25.5" customHeight="1">
      <c r="A8" s="31" t="s">
        <v>40</v>
      </c>
      <c r="B8" s="34">
        <v>28</v>
      </c>
    </row>
    <row r="9" spans="1:2" ht="25.5" customHeight="1">
      <c r="A9" s="31" t="s">
        <v>41</v>
      </c>
      <c r="B9" s="34">
        <v>29.7</v>
      </c>
    </row>
    <row r="10" spans="1:2" ht="32.25" customHeight="1">
      <c r="A10" s="31" t="s">
        <v>42</v>
      </c>
      <c r="B10" s="34">
        <v>29.7</v>
      </c>
    </row>
    <row r="11" spans="1:2" ht="25.5" customHeight="1">
      <c r="A11" s="31" t="s">
        <v>43</v>
      </c>
      <c r="B11" s="34">
        <v>54.2</v>
      </c>
    </row>
    <row r="12" spans="1:2" ht="25.5" customHeight="1">
      <c r="A12" s="31" t="s">
        <v>60</v>
      </c>
      <c r="B12" s="34">
        <v>54.2</v>
      </c>
    </row>
    <row r="13" spans="1:2" s="60" customFormat="1" ht="25.5" customHeight="1">
      <c r="A13" s="31" t="s">
        <v>45</v>
      </c>
      <c r="B13" s="34">
        <v>54.2</v>
      </c>
    </row>
    <row r="14" spans="1:2" ht="25.5" customHeight="1">
      <c r="A14" s="31" t="s">
        <v>46</v>
      </c>
      <c r="B14" s="34">
        <v>54.2</v>
      </c>
    </row>
    <row r="15" spans="1:2" ht="30" customHeight="1">
      <c r="A15" s="31" t="s">
        <v>47</v>
      </c>
      <c r="B15" s="34">
        <v>29.7</v>
      </c>
    </row>
    <row r="16" spans="1:2" ht="25.5" customHeight="1">
      <c r="A16" s="31" t="s">
        <v>48</v>
      </c>
      <c r="B16" s="34">
        <v>54.2</v>
      </c>
    </row>
    <row r="17" spans="1:2" ht="25.5" customHeight="1">
      <c r="A17" s="31" t="s">
        <v>49</v>
      </c>
      <c r="B17" s="34">
        <v>54.2</v>
      </c>
    </row>
    <row r="18" spans="1:2" ht="31.5" customHeight="1">
      <c r="A18" s="31" t="s">
        <v>61</v>
      </c>
      <c r="B18" s="34">
        <v>29.7</v>
      </c>
    </row>
    <row r="19" spans="1:2" ht="25.5" customHeight="1">
      <c r="A19" s="31" t="s">
        <v>62</v>
      </c>
      <c r="B19" s="34">
        <v>29.7</v>
      </c>
    </row>
    <row r="20" spans="1:2" ht="25.5" customHeight="1">
      <c r="A20" s="31" t="s">
        <v>63</v>
      </c>
      <c r="B20" s="34">
        <v>29.7</v>
      </c>
    </row>
    <row r="21" spans="1:2" ht="25.5" customHeight="1">
      <c r="A21" s="31" t="s">
        <v>53</v>
      </c>
      <c r="B21" s="34">
        <v>54.2</v>
      </c>
    </row>
    <row r="22" spans="1:2" ht="25.5" customHeight="1">
      <c r="A22" s="31" t="s">
        <v>64</v>
      </c>
      <c r="B22" s="34">
        <v>54.2</v>
      </c>
    </row>
    <row r="23" spans="1:2" ht="30.75" customHeight="1">
      <c r="A23" s="31" t="s">
        <v>65</v>
      </c>
      <c r="B23" s="34">
        <v>54.2</v>
      </c>
    </row>
    <row r="24" spans="1:2" ht="25.5" customHeight="1">
      <c r="A24" s="31" t="s">
        <v>56</v>
      </c>
      <c r="B24" s="34">
        <v>54.2</v>
      </c>
    </row>
    <row r="25" spans="1:2" ht="25.5" customHeight="1">
      <c r="A25" s="31" t="s">
        <v>66</v>
      </c>
      <c r="B25" s="34">
        <v>54.2</v>
      </c>
    </row>
    <row r="26" spans="1:2" ht="25.5" customHeight="1">
      <c r="A26" s="31" t="s">
        <v>58</v>
      </c>
      <c r="B26" s="34">
        <v>54.2</v>
      </c>
    </row>
    <row r="27" spans="1:2" ht="19.5" customHeight="1">
      <c r="A27" s="32" t="s">
        <v>0</v>
      </c>
      <c r="B27" s="9">
        <f>SUM(B7:B26)</f>
        <v>2182.0000000000005</v>
      </c>
    </row>
    <row r="28" ht="12.75">
      <c r="A28" s="18"/>
    </row>
    <row r="29" ht="12.75">
      <c r="A29" s="10"/>
    </row>
    <row r="30" ht="12.75">
      <c r="A30" s="48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7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13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1.125" style="1" customWidth="1"/>
    <col min="2" max="4" width="18.75390625" style="1" customWidth="1"/>
  </cols>
  <sheetData>
    <row r="1" spans="1:4" ht="15.75">
      <c r="A1"/>
      <c r="B1" s="2" t="s">
        <v>99</v>
      </c>
      <c r="C1" s="2" t="s">
        <v>99</v>
      </c>
      <c r="D1" s="2" t="s">
        <v>99</v>
      </c>
    </row>
    <row r="2" spans="1:4" ht="15.75">
      <c r="A2"/>
      <c r="B2" s="2"/>
      <c r="C2" s="2"/>
      <c r="D2" s="2"/>
    </row>
    <row r="3" spans="1:4" ht="129" customHeight="1">
      <c r="A3" s="157" t="s">
        <v>112</v>
      </c>
      <c r="B3" s="158"/>
      <c r="C3"/>
      <c r="D3"/>
    </row>
    <row r="4" spans="1:4" ht="30" customHeight="1">
      <c r="A4" s="57"/>
      <c r="B4" s="58"/>
      <c r="C4" s="58"/>
      <c r="D4" s="58"/>
    </row>
    <row r="5" spans="2:4" ht="22.5" customHeight="1">
      <c r="B5" s="59" t="s">
        <v>152</v>
      </c>
      <c r="C5" s="59" t="s">
        <v>152</v>
      </c>
      <c r="D5" s="59" t="s">
        <v>152</v>
      </c>
    </row>
    <row r="6" spans="1:4" ht="42.75" customHeight="1">
      <c r="A6" s="33" t="s">
        <v>2</v>
      </c>
      <c r="B6" s="36" t="s">
        <v>122</v>
      </c>
      <c r="C6" s="77" t="s">
        <v>176</v>
      </c>
      <c r="D6" s="36" t="s">
        <v>175</v>
      </c>
    </row>
    <row r="7" spans="1:4" ht="25.5" customHeight="1">
      <c r="A7" s="31" t="s">
        <v>59</v>
      </c>
      <c r="B7" s="34">
        <v>1504.5</v>
      </c>
      <c r="C7" s="78"/>
      <c r="D7" s="34">
        <f>B7+C7</f>
        <v>1504.5</v>
      </c>
    </row>
    <row r="8" spans="1:4" ht="25.5" customHeight="1">
      <c r="A8" s="31" t="s">
        <v>39</v>
      </c>
      <c r="B8" s="34">
        <v>1227.3</v>
      </c>
      <c r="C8" s="78">
        <v>600</v>
      </c>
      <c r="D8" s="34">
        <f>B8+C8</f>
        <v>1827.3</v>
      </c>
    </row>
    <row r="9" spans="1:4" ht="25.5" customHeight="1">
      <c r="A9" s="32" t="s">
        <v>0</v>
      </c>
      <c r="B9" s="9">
        <f>B7+B8</f>
        <v>2731.8</v>
      </c>
      <c r="C9" s="79">
        <f>C7+C8</f>
        <v>600</v>
      </c>
      <c r="D9" s="9">
        <f>D7+D8</f>
        <v>3331.8</v>
      </c>
    </row>
    <row r="10" ht="12.75">
      <c r="A10" s="18"/>
    </row>
    <row r="11" ht="12.75">
      <c r="A11" s="10"/>
    </row>
    <row r="12" ht="12.75">
      <c r="A12" s="48"/>
    </row>
    <row r="13" spans="1:4" ht="18.75">
      <c r="A13" s="55"/>
      <c r="B13" s="55"/>
      <c r="C13" s="55"/>
      <c r="D13" s="55"/>
    </row>
  </sheetData>
  <sheetProtection/>
  <mergeCells count="1">
    <mergeCell ref="A3:B3"/>
  </mergeCells>
  <printOptions horizontalCentered="1"/>
  <pageMargins left="0.984251968503937" right="0.984251968503937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1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9.375" style="1" customWidth="1"/>
    <col min="2" max="3" width="18.75390625" style="1" hidden="1" customWidth="1"/>
    <col min="4" max="6" width="18.75390625" style="1" customWidth="1"/>
  </cols>
  <sheetData>
    <row r="1" spans="1:6" ht="15.75">
      <c r="A1"/>
      <c r="B1" s="2" t="s">
        <v>100</v>
      </c>
      <c r="C1" s="2" t="s">
        <v>100</v>
      </c>
      <c r="D1" s="2" t="s">
        <v>100</v>
      </c>
      <c r="E1" s="2" t="s">
        <v>100</v>
      </c>
      <c r="F1" s="2" t="s">
        <v>100</v>
      </c>
    </row>
    <row r="2" spans="1:6" ht="15.75">
      <c r="A2"/>
      <c r="B2" s="2"/>
      <c r="C2" s="2"/>
      <c r="D2" s="2"/>
      <c r="E2" s="2"/>
      <c r="F2" s="2"/>
    </row>
    <row r="3" spans="1:6" ht="105" customHeight="1">
      <c r="A3" s="157" t="s">
        <v>113</v>
      </c>
      <c r="B3" s="158"/>
      <c r="C3" s="159"/>
      <c r="D3" s="159"/>
      <c r="E3" s="159"/>
      <c r="F3" s="159"/>
    </row>
    <row r="4" spans="1:6" ht="29.25" customHeight="1">
      <c r="A4" s="57"/>
      <c r="B4" s="58"/>
      <c r="C4" s="58"/>
      <c r="D4" s="58"/>
      <c r="E4" s="58"/>
      <c r="F4" s="58"/>
    </row>
    <row r="5" spans="1:6" ht="16.5" customHeight="1">
      <c r="A5" s="53"/>
      <c r="B5" s="59" t="s">
        <v>121</v>
      </c>
      <c r="C5" s="59" t="s">
        <v>121</v>
      </c>
      <c r="D5" s="59" t="s">
        <v>121</v>
      </c>
      <c r="E5" s="59" t="s">
        <v>121</v>
      </c>
      <c r="F5" s="59" t="s">
        <v>152</v>
      </c>
    </row>
    <row r="6" spans="1:6" ht="30">
      <c r="A6" s="33" t="s">
        <v>2</v>
      </c>
      <c r="B6" s="36" t="s">
        <v>122</v>
      </c>
      <c r="C6" s="77" t="s">
        <v>127</v>
      </c>
      <c r="D6" s="36" t="s">
        <v>122</v>
      </c>
      <c r="E6" s="77" t="s">
        <v>147</v>
      </c>
      <c r="F6" s="36" t="s">
        <v>122</v>
      </c>
    </row>
    <row r="7" spans="1:6" ht="25.5" customHeight="1">
      <c r="A7" s="31" t="s">
        <v>59</v>
      </c>
      <c r="B7" s="34">
        <v>14917.6</v>
      </c>
      <c r="C7" s="78"/>
      <c r="D7" s="34">
        <f>B7+C7</f>
        <v>14917.6</v>
      </c>
      <c r="E7" s="78"/>
      <c r="F7" s="34">
        <f>D7+E7</f>
        <v>14917.6</v>
      </c>
    </row>
    <row r="8" spans="1:6" ht="25.5" customHeight="1">
      <c r="A8" s="31" t="s">
        <v>39</v>
      </c>
      <c r="B8" s="34">
        <v>35407.3</v>
      </c>
      <c r="C8" s="78">
        <v>-4320</v>
      </c>
      <c r="D8" s="34">
        <f>B8+C8</f>
        <v>31087.300000000003</v>
      </c>
      <c r="E8" s="78">
        <v>-855.5</v>
      </c>
      <c r="F8" s="34">
        <f>D8+E8</f>
        <v>30231.800000000003</v>
      </c>
    </row>
    <row r="9" spans="1:6" ht="25.5" customHeight="1">
      <c r="A9" s="32" t="s">
        <v>0</v>
      </c>
      <c r="B9" s="9">
        <f>B7+B8</f>
        <v>50324.9</v>
      </c>
      <c r="C9" s="79">
        <f>C7+C8</f>
        <v>-4320</v>
      </c>
      <c r="D9" s="9">
        <f>D7+D8</f>
        <v>46004.9</v>
      </c>
      <c r="E9" s="79">
        <f>E7+E8</f>
        <v>-855.5</v>
      </c>
      <c r="F9" s="9">
        <f>F7+F8</f>
        <v>45149.4</v>
      </c>
    </row>
    <row r="10" ht="12.75">
      <c r="A10" s="18"/>
    </row>
    <row r="11" ht="12.75">
      <c r="A11" s="10"/>
    </row>
    <row r="12" ht="12.75">
      <c r="A12" s="48"/>
    </row>
    <row r="13" spans="1:6" ht="18.75">
      <c r="A13" s="55"/>
      <c r="B13" s="55"/>
      <c r="C13" s="55"/>
      <c r="D13" s="55"/>
      <c r="E13" s="55"/>
      <c r="F13" s="55"/>
    </row>
  </sheetData>
  <sheetProtection/>
  <mergeCells count="1">
    <mergeCell ref="A3:F3"/>
  </mergeCells>
  <printOptions horizontalCentered="1"/>
  <pageMargins left="0.984251968503937" right="0.984251968503937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20"/>
  <sheetViews>
    <sheetView zoomScalePageLayoutView="0" workbookViewId="0" topLeftCell="A4">
      <selection activeCell="J17" sqref="J17:K17"/>
    </sheetView>
  </sheetViews>
  <sheetFormatPr defaultColWidth="9.00390625" defaultRowHeight="12.75"/>
  <cols>
    <col min="1" max="1" width="61.00390625" style="1" customWidth="1"/>
    <col min="2" max="2" width="18.75390625" style="1" customWidth="1"/>
    <col min="3" max="3" width="15.125" style="126" customWidth="1"/>
    <col min="4" max="4" width="18.75390625" style="1" customWidth="1"/>
    <col min="5" max="5" width="15.125" style="0" customWidth="1"/>
    <col min="6" max="6" width="18.75390625" style="1" customWidth="1"/>
  </cols>
  <sheetData>
    <row r="1" spans="1:6" ht="15.75">
      <c r="A1"/>
      <c r="B1" s="2" t="s">
        <v>101</v>
      </c>
      <c r="D1" s="2" t="s">
        <v>101</v>
      </c>
      <c r="F1" s="2" t="s">
        <v>101</v>
      </c>
    </row>
    <row r="2" spans="1:6" ht="15.75">
      <c r="A2"/>
      <c r="B2" s="2"/>
      <c r="D2" s="2"/>
      <c r="F2" s="2"/>
    </row>
    <row r="3" spans="1:6" ht="128.25" customHeight="1">
      <c r="A3" s="157" t="s">
        <v>114</v>
      </c>
      <c r="B3" s="158"/>
      <c r="C3" s="159"/>
      <c r="D3" s="159"/>
      <c r="F3"/>
    </row>
    <row r="4" spans="1:6" ht="9" customHeight="1">
      <c r="A4" s="57"/>
      <c r="B4" s="58"/>
      <c r="D4" s="58"/>
      <c r="F4" s="58"/>
    </row>
    <row r="5" spans="1:6" ht="15.75" customHeight="1">
      <c r="A5" s="53"/>
      <c r="B5" s="59" t="s">
        <v>121</v>
      </c>
      <c r="D5" s="59" t="s">
        <v>152</v>
      </c>
      <c r="F5" s="59" t="s">
        <v>152</v>
      </c>
    </row>
    <row r="6" spans="1:6" ht="34.5" customHeight="1">
      <c r="A6" s="33" t="s">
        <v>2</v>
      </c>
      <c r="B6" s="36" t="s">
        <v>122</v>
      </c>
      <c r="C6" s="127" t="s">
        <v>146</v>
      </c>
      <c r="D6" s="36" t="s">
        <v>122</v>
      </c>
      <c r="E6" s="88" t="s">
        <v>171</v>
      </c>
      <c r="F6" s="36" t="s">
        <v>122</v>
      </c>
    </row>
    <row r="7" spans="1:6" ht="25.5" customHeight="1">
      <c r="A7" s="31" t="s">
        <v>39</v>
      </c>
      <c r="B7" s="34">
        <v>16714.5</v>
      </c>
      <c r="C7" s="128">
        <v>-2000</v>
      </c>
      <c r="D7" s="34">
        <f>B7+C7</f>
        <v>14714.5</v>
      </c>
      <c r="E7" s="91"/>
      <c r="F7" s="34">
        <f>D7+E7</f>
        <v>14714.5</v>
      </c>
    </row>
    <row r="8" spans="1:6" ht="25.5" customHeight="1">
      <c r="A8" s="31" t="s">
        <v>40</v>
      </c>
      <c r="B8" s="34">
        <v>3797.1</v>
      </c>
      <c r="C8" s="129">
        <v>-603.8</v>
      </c>
      <c r="D8" s="34">
        <f aca="true" t="shared" si="0" ref="D8:D16">B8+C8</f>
        <v>3193.3</v>
      </c>
      <c r="E8" s="89"/>
      <c r="F8" s="34">
        <f aca="true" t="shared" si="1" ref="F8:F16">D8+E8</f>
        <v>3193.3</v>
      </c>
    </row>
    <row r="9" spans="1:6" ht="25.5" customHeight="1">
      <c r="A9" s="31" t="s">
        <v>43</v>
      </c>
      <c r="B9" s="34">
        <v>6254.1</v>
      </c>
      <c r="C9" s="129">
        <v>-1484.5</v>
      </c>
      <c r="D9" s="34">
        <f t="shared" si="0"/>
        <v>4769.6</v>
      </c>
      <c r="E9" s="89"/>
      <c r="F9" s="34">
        <f t="shared" si="1"/>
        <v>4769.6</v>
      </c>
    </row>
    <row r="10" spans="1:6" ht="25.5" customHeight="1">
      <c r="A10" s="31" t="s">
        <v>48</v>
      </c>
      <c r="B10" s="34">
        <v>2884.4</v>
      </c>
      <c r="C10" s="129"/>
      <c r="D10" s="34">
        <f t="shared" si="0"/>
        <v>2884.4</v>
      </c>
      <c r="E10" s="89"/>
      <c r="F10" s="34">
        <f t="shared" si="1"/>
        <v>2884.4</v>
      </c>
    </row>
    <row r="11" spans="1:6" ht="25.5" customHeight="1">
      <c r="A11" s="31" t="s">
        <v>49</v>
      </c>
      <c r="B11" s="34">
        <v>2568.5</v>
      </c>
      <c r="C11" s="129"/>
      <c r="D11" s="34">
        <f t="shared" si="0"/>
        <v>2568.5</v>
      </c>
      <c r="E11" s="89"/>
      <c r="F11" s="34">
        <f t="shared" si="1"/>
        <v>2568.5</v>
      </c>
    </row>
    <row r="12" spans="1:6" ht="33" customHeight="1">
      <c r="A12" s="31" t="s">
        <v>61</v>
      </c>
      <c r="B12" s="34">
        <v>3366.4</v>
      </c>
      <c r="C12" s="129"/>
      <c r="D12" s="34">
        <f t="shared" si="0"/>
        <v>3366.4</v>
      </c>
      <c r="E12" s="89"/>
      <c r="F12" s="34">
        <f t="shared" si="1"/>
        <v>3366.4</v>
      </c>
    </row>
    <row r="13" spans="1:6" s="60" customFormat="1" ht="25.5" customHeight="1">
      <c r="A13" s="31" t="s">
        <v>53</v>
      </c>
      <c r="B13" s="34">
        <v>2181.7</v>
      </c>
      <c r="C13" s="130">
        <v>-545.4</v>
      </c>
      <c r="D13" s="34">
        <f t="shared" si="0"/>
        <v>1636.2999999999997</v>
      </c>
      <c r="E13" s="90"/>
      <c r="F13" s="34">
        <f t="shared" si="1"/>
        <v>1636.2999999999997</v>
      </c>
    </row>
    <row r="14" spans="1:6" ht="25.5" customHeight="1">
      <c r="A14" s="31" t="s">
        <v>64</v>
      </c>
      <c r="B14" s="34">
        <v>2305.2</v>
      </c>
      <c r="C14" s="129"/>
      <c r="D14" s="34">
        <f t="shared" si="0"/>
        <v>2305.2</v>
      </c>
      <c r="E14" s="89">
        <v>-2305.2</v>
      </c>
      <c r="F14" s="34">
        <f t="shared" si="1"/>
        <v>0</v>
      </c>
    </row>
    <row r="15" spans="1:6" ht="25.5" customHeight="1">
      <c r="A15" s="31" t="s">
        <v>65</v>
      </c>
      <c r="B15" s="34">
        <v>2708.9</v>
      </c>
      <c r="C15" s="129">
        <v>-584.1</v>
      </c>
      <c r="D15" s="34">
        <f t="shared" si="0"/>
        <v>2124.8</v>
      </c>
      <c r="E15" s="89"/>
      <c r="F15" s="34">
        <f t="shared" si="1"/>
        <v>2124.8</v>
      </c>
    </row>
    <row r="16" spans="1:6" ht="25.5" customHeight="1">
      <c r="A16" s="31" t="s">
        <v>66</v>
      </c>
      <c r="B16" s="34">
        <v>2744</v>
      </c>
      <c r="C16" s="129"/>
      <c r="D16" s="34">
        <f t="shared" si="0"/>
        <v>2744</v>
      </c>
      <c r="E16" s="89"/>
      <c r="F16" s="34">
        <f t="shared" si="1"/>
        <v>2744</v>
      </c>
    </row>
    <row r="17" spans="1:6" ht="25.5" customHeight="1">
      <c r="A17" s="32" t="s">
        <v>0</v>
      </c>
      <c r="B17" s="9">
        <f>SUM(B7:B16)</f>
        <v>45524.799999999996</v>
      </c>
      <c r="C17" s="9">
        <f>SUM(C7:C16)</f>
        <v>-5217.8</v>
      </c>
      <c r="D17" s="9">
        <f>SUM(D7:D16)</f>
        <v>40307.00000000001</v>
      </c>
      <c r="E17" s="79">
        <f>SUM(E7:E16)</f>
        <v>-2305.2</v>
      </c>
      <c r="F17" s="9">
        <f>SUM(F7:F16)</f>
        <v>38001.80000000001</v>
      </c>
    </row>
    <row r="18" ht="12.75">
      <c r="A18" s="18"/>
    </row>
    <row r="19" ht="12.75">
      <c r="A19" s="10"/>
    </row>
    <row r="20" ht="12.75">
      <c r="A20" s="48"/>
    </row>
  </sheetData>
  <sheetProtection/>
  <mergeCells count="1">
    <mergeCell ref="A3:D3"/>
  </mergeCells>
  <printOptions horizontalCentered="1"/>
  <pageMargins left="0.984251968503937" right="0.984251968503937" top="0.787401574803149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Лунегова</cp:lastModifiedBy>
  <cp:lastPrinted>2014-09-10T10:07:18Z</cp:lastPrinted>
  <dcterms:created xsi:type="dcterms:W3CDTF">2008-10-02T13:45:16Z</dcterms:created>
  <dcterms:modified xsi:type="dcterms:W3CDTF">2014-09-10T10:38:50Z</dcterms:modified>
  <cp:category/>
  <cp:version/>
  <cp:contentType/>
  <cp:contentStatus/>
</cp:coreProperties>
</file>