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6890" windowHeight="9120" tabRatio="856" activeTab="3"/>
  </bookViews>
  <sheets>
    <sheet name="таб 8 (воспитыв. ребенка)" sheetId="1" r:id="rId1"/>
    <sheet name="таб 13.1 (кап. ремонт пенсион)" sheetId="2" r:id="rId2"/>
    <sheet name="Таб 14 Субсидии" sheetId="3" r:id="rId3"/>
    <sheet name="таб 15 Субсидии (бани)" sheetId="4" r:id="rId4"/>
  </sheets>
  <definedNames>
    <definedName name="_xlnm.Print_Titles" localSheetId="3">'таб 15 Субсидии (бани)'!$A:$A,'таб 15 Субсидии (бани)'!$6:$7</definedName>
    <definedName name="_xlnm.Print_Area" localSheetId="3">'таб 15 Субсидии (бани)'!$A$1:$K$26</definedName>
  </definedNames>
  <calcPr fullCalcOnLoad="1"/>
</workbook>
</file>

<file path=xl/sharedStrings.xml><?xml version="1.0" encoding="utf-8"?>
<sst xmlns="http://schemas.openxmlformats.org/spreadsheetml/2006/main" count="322" uniqueCount="108">
  <si>
    <t>Всего</t>
  </si>
  <si>
    <t>(тыс.рублей)</t>
  </si>
  <si>
    <t>Муниципальные образования</t>
  </si>
  <si>
    <t>Наименование субсидии</t>
  </si>
  <si>
    <t>Глава</t>
  </si>
  <si>
    <t>Раздел, подраздел</t>
  </si>
  <si>
    <t>0502</t>
  </si>
  <si>
    <t>Субсидии на организацию и обеспечение одноразового питания учащихся в муниципальных общеобразовательных учреждениях</t>
  </si>
  <si>
    <t>010</t>
  </si>
  <si>
    <t>0702</t>
  </si>
  <si>
    <t>0707</t>
  </si>
  <si>
    <t>011</t>
  </si>
  <si>
    <t>0801</t>
  </si>
  <si>
    <t>020</t>
  </si>
  <si>
    <t>0405</t>
  </si>
  <si>
    <t>0501</t>
  </si>
  <si>
    <t>024</t>
  </si>
  <si>
    <t xml:space="preserve">Муниципальные образования </t>
  </si>
  <si>
    <t xml:space="preserve">Субсидии на подготовку объектов коммунального хозяйства  к работе в осенне-зимний период </t>
  </si>
  <si>
    <t>0505</t>
  </si>
  <si>
    <t>Итого</t>
  </si>
  <si>
    <t>0410</t>
  </si>
  <si>
    <t>Субсидии на создание условий для обеспечения поселений услугами связи</t>
  </si>
  <si>
    <t>003</t>
  </si>
  <si>
    <t xml:space="preserve"> Субсидии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 (Глава 015 раздел/подраздел 1003)</t>
  </si>
  <si>
    <t>Субсидии на организацию и обеспечение вывоза обучающихся в общеобразовательных учреждениях в начале и в конце учебного года и на зимние каникулы</t>
  </si>
  <si>
    <t>1102</t>
  </si>
  <si>
    <t>0412</t>
  </si>
  <si>
    <t>Нераспределённый резерв</t>
  </si>
  <si>
    <t>МО «Городской округ «Город Нарьян-Мар»</t>
  </si>
  <si>
    <t>МО «Городское поселение «Рабочий посёлок Искателей»</t>
  </si>
  <si>
    <t>МО «Андегский сельсовет» Ненецкого автономного округа</t>
  </si>
  <si>
    <t>МО «Великовисочный сельсовет» Ненецкого автономного округа</t>
  </si>
  <si>
    <t>МО «Канинский сельсовет» Ненецкого автономного округа</t>
  </si>
  <si>
    <t>МО «Колгуевский сельсовет» Ненецкого автономного округа</t>
  </si>
  <si>
    <t>МО «Коткинский сельсовет» Ненецкого автономного округа</t>
  </si>
  <si>
    <t>МО «Малоземельский сельсовет» Ненецкого автономного округа</t>
  </si>
  <si>
    <t>МО «Омский сельсовет» Ненецкого автономного округа</t>
  </si>
  <si>
    <t>МО «Пёшский сельсовет» Ненецкого автономного округа</t>
  </si>
  <si>
    <t>МО «Тельвисочный сельсовет» Ненецкого автономного округа</t>
  </si>
  <si>
    <t>МО «Тиманский сельсовет» Ненецкого автономного округа</t>
  </si>
  <si>
    <t>МО «Шоинский сельсовет» Ненецкого автономного округа</t>
  </si>
  <si>
    <t>МО «Муниципальный район «Заполярный район»</t>
  </si>
  <si>
    <t>МО  «Карский сельсовет» Ненецкого автономного округа</t>
  </si>
  <si>
    <t>МО  «Приморско-Куйский сельсовет» Ненецкого автономного округа</t>
  </si>
  <si>
    <t>МО  «Пустозерский сельсовет» Ненецкого автономного округа</t>
  </si>
  <si>
    <t>МО  «Тельвисочный сельсовет» Ненецкого автономного округа</t>
  </si>
  <si>
    <t>МО  «Хорей-Верский сельсовет» Ненецкого автономного округа</t>
  </si>
  <si>
    <t xml:space="preserve">МО «Хоседа-Хардский сельсовет» Ненецкого автономного округа </t>
  </si>
  <si>
    <t>МО  «Юшарский сельсовет» Ненецкого автономного округа</t>
  </si>
  <si>
    <t>Муниципальное образование «Муниципальный район «Заполярный район»</t>
  </si>
  <si>
    <t>Муниципальное образование «Городское поселение «Рабочий посёлок Искателей»</t>
  </si>
  <si>
    <t xml:space="preserve">МО «Городской округ «Город Нарьян-Мар» </t>
  </si>
  <si>
    <t>Муниципальное образование «Городской округ «Город Нарьян-Мар»</t>
  </si>
  <si>
    <t>Субсидии бюджетам муниципального района, городского округа и городского поселения, выделяемые в 2014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</si>
  <si>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</si>
  <si>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</si>
  <si>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</si>
  <si>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</si>
  <si>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07 01</t>
  </si>
  <si>
    <t>07 02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</si>
  <si>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</si>
  <si>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>0409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</si>
  <si>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</si>
  <si>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</si>
  <si>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«Реализация государственной молодежной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</si>
  <si>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 xml:space="preserve">Субсидии местным бюджетам, выделяемые в 2014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предусмотренные государственной программой Ненецкого автономного округа «Социальная поддержка граждан в Ненецком автономном округе» 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</si>
  <si>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территориях поселений» государственной программы Ненецкого автономного округа «Обеспечение гражданской защиты в Ненецком автономном округе»</t>
  </si>
  <si>
    <t>007</t>
  </si>
  <si>
    <t>019</t>
  </si>
  <si>
    <t>0309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</si>
  <si>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</si>
  <si>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>Субсидии на организацию в границах поселений вывоза стоков из септиков и выгребных ям</t>
  </si>
  <si>
    <t>Таблица 8</t>
  </si>
  <si>
    <t>Таблица 14</t>
  </si>
  <si>
    <t>Таблица 15</t>
  </si>
  <si>
    <t>Распределение субвенций бюджетам муниципальных образований                  Ненецкого автономного округа по осуществлению компенсационной социальной выплаты родителю или иному законному представителю, совместно проживающему и фактически воспитывающему ребёнка на дому на  2014 год</t>
  </si>
  <si>
    <t>тыс. рублей</t>
  </si>
  <si>
    <t>Сумма</t>
  </si>
  <si>
    <t>Субсидии, предусмотренные подпрограммой «Развитие сети автомобильных дорог 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</si>
  <si>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 xml:space="preserve"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 «Развитие физической культуры, спорта и туризма в Ненецком автономном округе» </t>
  </si>
  <si>
    <t xml:space="preserve">Субсидии, предусмотренные подпрограммой «Переселение граждан из жилищного фонда, признанного непригодным для проживания и/или с высоким уровнем износа»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</si>
  <si>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Изменения (+ -) декабрь 2013</t>
  </si>
  <si>
    <t xml:space="preserve">Изменения (+ -) декабрь 2013 </t>
  </si>
  <si>
    <t xml:space="preserve">Изменения (+ -) март 2014 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</si>
  <si>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 «Развитие образования в Ненецком автономном округе»</t>
  </si>
  <si>
    <t>0701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</si>
  <si>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</si>
  <si>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 xml:space="preserve">Изменения (+ -) апрель 2014 </t>
  </si>
  <si>
    <t>Изменения (+ -) апрель 2014</t>
  </si>
  <si>
    <t>(тыс. рублей)</t>
  </si>
  <si>
    <t xml:space="preserve">Изменения (+ -) май 2014 </t>
  </si>
  <si>
    <r>
      <t xml:space="preserve"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 </t>
    </r>
    <r>
      <rPr>
        <sz val="11"/>
        <color indexed="10"/>
        <rFont val="Times New Roman"/>
        <family val="1"/>
      </rPr>
      <t>ИСКЛЮЧЕНО В ТАБЛИЦУ 14.1</t>
    </r>
  </si>
  <si>
    <t xml:space="preserve">Изменения (+ -) июль 2014 </t>
  </si>
  <si>
    <t>1403</t>
  </si>
  <si>
    <t>Субсидии на реализацию мероприятий федеральной целевой программы «Устойчивое развитие сельских территорий на 2014 - 2017 годы и на период до 2020 года» государственной программы Российской Федерации «Государственная программа развития сельского хозяйства и регулирования рынков сельскохозяйственной продукции, сырья и продовольствия на 2013 - 2020 годы»</t>
  </si>
  <si>
    <t>Таблица 13.1</t>
  </si>
  <si>
    <t>015</t>
  </si>
  <si>
    <t>1003</t>
  </si>
  <si>
    <t>Изменения июль</t>
  </si>
  <si>
    <t>Субсидии на софинансирование расходных обязательств городского поселения, городского округа в части дорожной деятельности и благоустройства территорий</t>
  </si>
  <si>
    <t>Распределение субвенций бюджетам муниципальных образований                  Ненецкого автономного округа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</si>
  <si>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 xml:space="preserve">Изменения (+ -) сентябрь 2014 </t>
  </si>
  <si>
    <t>Субсидии, предусмотренные подпрограммой «Реализация государственной политики в области гражданской обороны в Ненецком автономном округе» государственной программы Ненецкого автономного округа «Обеспечение гражданской защиты в Ненецком автономном округе»</t>
  </si>
  <si>
    <t>Изменения декабрь</t>
  </si>
  <si>
    <t>Сумма с изменениями</t>
  </si>
  <si>
    <t>Изменения (+ -) декабрь 2014</t>
  </si>
  <si>
    <t xml:space="preserve">Изменения (+ -) декабрь 2014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</si>
</sst>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_р_._-;\-* #,##0_р_._-;_-* &quot;-&quot;??_р_._-;_-@_-"/>
    <numFmt numFmtId="168" formatCode="_(* #,##0.0_);_(* \(#,##0.0\);_(* &quot;-&quot;??_);_(@_)"/>
    <numFmt numFmtId="169" formatCode="_-* #,##0.0_р_._-;\-* #,##0.0_р_._-;_-* &quot;-&quot;??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49" fontId="8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8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8" fillId="0" borderId="10" xfId="53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14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164" fontId="8" fillId="0" borderId="11" xfId="53" applyNumberFormat="1" applyFont="1" applyFill="1" applyBorder="1" applyAlignment="1">
      <alignment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0" xfId="53" applyNumberFormat="1" applyFont="1" applyFill="1" applyBorder="1" applyAlignment="1" applyProtection="1">
      <alignment horizontal="center" vertical="center"/>
      <protection locked="0"/>
    </xf>
    <xf numFmtId="49" fontId="8" fillId="0" borderId="10" xfId="53" applyNumberFormat="1" applyFont="1" applyFill="1" applyBorder="1" applyAlignment="1" applyProtection="1">
      <alignment horizontal="center" vertical="center"/>
      <protection locked="0"/>
    </xf>
    <xf numFmtId="164" fontId="8" fillId="0" borderId="10" xfId="53" applyNumberFormat="1" applyFont="1" applyFill="1" applyBorder="1" applyAlignment="1" applyProtection="1">
      <alignment vertical="center" wrapText="1"/>
      <protection/>
    </xf>
    <xf numFmtId="49" fontId="8" fillId="0" borderId="10" xfId="53" applyNumberFormat="1" applyFont="1" applyFill="1" applyBorder="1" applyAlignment="1" applyProtection="1" quotePrefix="1">
      <alignment horizontal="center" vertical="center" wrapText="1"/>
      <protection locked="0"/>
    </xf>
    <xf numFmtId="49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quotePrefix="1">
      <alignment horizontal="center" vertical="center" wrapText="1"/>
    </xf>
    <xf numFmtId="164" fontId="8" fillId="0" borderId="10" xfId="53" applyNumberFormat="1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center" vertical="center" wrapText="1"/>
    </xf>
    <xf numFmtId="164" fontId="8" fillId="22" borderId="10" xfId="0" applyNumberFormat="1" applyFont="1" applyFill="1" applyBorder="1" applyAlignment="1">
      <alignment wrapText="1"/>
    </xf>
    <xf numFmtId="164" fontId="11" fillId="22" borderId="10" xfId="0" applyNumberFormat="1" applyFont="1" applyFill="1" applyBorder="1" applyAlignment="1">
      <alignment wrapText="1"/>
    </xf>
    <xf numFmtId="164" fontId="8" fillId="22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 quotePrefix="1">
      <alignment horizontal="center"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164" fontId="11" fillId="3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 wrapText="1"/>
    </xf>
    <xf numFmtId="166" fontId="0" fillId="22" borderId="10" xfId="0" applyNumberFormat="1" applyFill="1" applyBorder="1" applyAlignment="1">
      <alignment/>
    </xf>
    <xf numFmtId="164" fontId="8" fillId="7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164" fontId="8" fillId="24" borderId="10" xfId="0" applyNumberFormat="1" applyFont="1" applyFill="1" applyBorder="1" applyAlignment="1">
      <alignment horizontal="right" vertical="center" wrapText="1"/>
    </xf>
    <xf numFmtId="164" fontId="11" fillId="24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164" fontId="11" fillId="0" borderId="10" xfId="0" applyNumberFormat="1" applyFont="1" applyFill="1" applyBorder="1" applyAlignment="1">
      <alignment horizontal="right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164" fontId="8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53" applyNumberFormat="1" applyFont="1" applyFill="1" applyBorder="1" applyAlignment="1" applyProtection="1">
      <alignment horizontal="center" wrapText="1"/>
      <protection locked="0"/>
    </xf>
    <xf numFmtId="0" fontId="8" fillId="22" borderId="0" xfId="0" applyFont="1" applyFill="1" applyAlignment="1">
      <alignment wrapText="1"/>
    </xf>
    <xf numFmtId="0" fontId="8" fillId="22" borderId="0" xfId="0" applyFont="1" applyFill="1" applyAlignment="1">
      <alignment horizontal="right"/>
    </xf>
    <xf numFmtId="0" fontId="11" fillId="22" borderId="0" xfId="0" applyFont="1" applyFill="1" applyBorder="1" applyAlignment="1">
      <alignment horizontal="center" vertical="center" wrapText="1"/>
    </xf>
    <xf numFmtId="0" fontId="8" fillId="22" borderId="0" xfId="0" applyFont="1" applyFill="1" applyBorder="1" applyAlignment="1">
      <alignment wrapText="1"/>
    </xf>
    <xf numFmtId="164" fontId="11" fillId="25" borderId="1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wrapText="1"/>
    </xf>
    <xf numFmtId="0" fontId="8" fillId="22" borderId="10" xfId="0" applyFont="1" applyFill="1" applyBorder="1" applyAlignment="1">
      <alignment horizontal="center" vertical="center" wrapText="1"/>
    </xf>
    <xf numFmtId="164" fontId="8" fillId="22" borderId="10" xfId="0" applyNumberFormat="1" applyFont="1" applyFill="1" applyBorder="1" applyAlignment="1">
      <alignment horizontal="right" vertical="center" wrapText="1"/>
    </xf>
    <xf numFmtId="164" fontId="11" fillId="22" borderId="10" xfId="0" applyNumberFormat="1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164" fontId="11" fillId="22" borderId="10" xfId="0" applyNumberFormat="1" applyFont="1" applyFill="1" applyBorder="1" applyAlignment="1">
      <alignment horizontal="right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 quotePrefix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center" vertical="center" wrapText="1"/>
    </xf>
    <xf numFmtId="0" fontId="8" fillId="22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164" fontId="8" fillId="0" borderId="11" xfId="53" applyNumberFormat="1" applyFont="1" applyFill="1" applyBorder="1" applyAlignment="1">
      <alignment vertical="center" wrapText="1"/>
      <protection/>
    </xf>
    <xf numFmtId="164" fontId="8" fillId="0" borderId="13" xfId="53" applyNumberFormat="1" applyFont="1" applyFill="1" applyBorder="1" applyAlignment="1">
      <alignment vertical="center" wrapText="1"/>
      <protection/>
    </xf>
    <xf numFmtId="0" fontId="8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/>
    </xf>
    <xf numFmtId="0" fontId="14" fillId="0" borderId="0" xfId="0" applyFont="1" applyFill="1" applyAlignment="1">
      <alignment wrapText="1"/>
    </xf>
    <xf numFmtId="0" fontId="8" fillId="22" borderId="17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22" borderId="15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/>
    </xf>
    <xf numFmtId="0" fontId="12" fillId="22" borderId="12" xfId="0" applyFont="1" applyFill="1" applyBorder="1" applyAlignment="1">
      <alignment/>
    </xf>
    <xf numFmtId="0" fontId="8" fillId="22" borderId="10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22" borderId="16" xfId="0" applyFont="1" applyFill="1" applyBorder="1" applyAlignment="1">
      <alignment/>
    </xf>
    <xf numFmtId="0" fontId="12" fillId="22" borderId="12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164" fontId="8" fillId="0" borderId="14" xfId="0" applyNumberFormat="1" applyFont="1" applyFill="1" applyBorder="1" applyAlignment="1" quotePrefix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right" wrapText="1"/>
    </xf>
    <xf numFmtId="0" fontId="16" fillId="0" borderId="17" xfId="0" applyFont="1" applyBorder="1" applyAlignment="1">
      <alignment horizontal="right" wrapText="1"/>
    </xf>
    <xf numFmtId="0" fontId="12" fillId="22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- 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59.375" style="1" customWidth="1"/>
    <col min="2" max="5" width="18.75390625" style="1" hidden="1" customWidth="1"/>
    <col min="6" max="6" width="18.75390625" style="1" customWidth="1"/>
    <col min="7" max="7" width="16.375" style="0" customWidth="1"/>
    <col min="8" max="8" width="15.125" style="0" customWidth="1"/>
  </cols>
  <sheetData>
    <row r="1" spans="1:6" ht="15.75">
      <c r="A1"/>
      <c r="B1" s="2" t="s">
        <v>73</v>
      </c>
      <c r="C1" s="2" t="s">
        <v>73</v>
      </c>
      <c r="D1" s="2" t="s">
        <v>73</v>
      </c>
      <c r="E1" s="2" t="s">
        <v>73</v>
      </c>
      <c r="F1" s="2" t="s">
        <v>73</v>
      </c>
    </row>
    <row r="2" spans="1:6" ht="15.75">
      <c r="A2"/>
      <c r="B2" s="2"/>
      <c r="C2" s="2"/>
      <c r="D2" s="2"/>
      <c r="E2" s="2"/>
      <c r="F2" s="2"/>
    </row>
    <row r="3" spans="1:6" ht="105" customHeight="1">
      <c r="A3" s="100" t="s">
        <v>76</v>
      </c>
      <c r="B3" s="101"/>
      <c r="C3" s="102"/>
      <c r="D3" s="102"/>
      <c r="E3" s="102"/>
      <c r="F3" s="102"/>
    </row>
    <row r="4" spans="1:6" ht="29.25" customHeight="1">
      <c r="A4" s="31"/>
      <c r="B4" s="32"/>
      <c r="C4" s="32"/>
      <c r="D4" s="32"/>
      <c r="E4" s="32"/>
      <c r="F4" s="32"/>
    </row>
    <row r="5" spans="1:8" ht="16.5" customHeight="1">
      <c r="A5" s="29"/>
      <c r="B5" s="33" t="s">
        <v>77</v>
      </c>
      <c r="C5" s="33" t="s">
        <v>77</v>
      </c>
      <c r="D5" s="33" t="s">
        <v>77</v>
      </c>
      <c r="E5" s="33" t="s">
        <v>77</v>
      </c>
      <c r="F5" s="33" t="s">
        <v>90</v>
      </c>
      <c r="H5" s="33" t="s">
        <v>90</v>
      </c>
    </row>
    <row r="6" spans="1:8" ht="30">
      <c r="A6" s="19" t="s">
        <v>2</v>
      </c>
      <c r="B6" s="22" t="s">
        <v>78</v>
      </c>
      <c r="C6" s="50" t="s">
        <v>82</v>
      </c>
      <c r="D6" s="22" t="s">
        <v>78</v>
      </c>
      <c r="E6" s="50" t="s">
        <v>89</v>
      </c>
      <c r="F6" s="22" t="s">
        <v>78</v>
      </c>
      <c r="G6" s="50" t="s">
        <v>106</v>
      </c>
      <c r="H6" s="22" t="s">
        <v>78</v>
      </c>
    </row>
    <row r="7" spans="1:8" ht="25.5" customHeight="1">
      <c r="A7" s="17" t="s">
        <v>42</v>
      </c>
      <c r="B7" s="20">
        <v>14917.6</v>
      </c>
      <c r="C7" s="51"/>
      <c r="D7" s="20">
        <f>B7+C7</f>
        <v>14917.6</v>
      </c>
      <c r="E7" s="51"/>
      <c r="F7" s="20">
        <f>D7+E7</f>
        <v>14917.6</v>
      </c>
      <c r="G7" s="51">
        <v>766.6</v>
      </c>
      <c r="H7" s="20">
        <f>F7+G7</f>
        <v>15684.2</v>
      </c>
    </row>
    <row r="8" spans="1:8" ht="25.5" customHeight="1">
      <c r="A8" s="17" t="s">
        <v>29</v>
      </c>
      <c r="B8" s="20">
        <v>35407.3</v>
      </c>
      <c r="C8" s="51">
        <v>-4320</v>
      </c>
      <c r="D8" s="20">
        <f>B8+C8</f>
        <v>31087.300000000003</v>
      </c>
      <c r="E8" s="51">
        <v>-855.5</v>
      </c>
      <c r="F8" s="20">
        <f>D8+E8</f>
        <v>30231.800000000003</v>
      </c>
      <c r="G8" s="51">
        <v>3669.1</v>
      </c>
      <c r="H8" s="20">
        <f>F8+G8</f>
        <v>33900.9</v>
      </c>
    </row>
    <row r="9" spans="1:8" ht="25.5" customHeight="1">
      <c r="A9" s="18" t="s">
        <v>0</v>
      </c>
      <c r="B9" s="6">
        <f aca="true" t="shared" si="0" ref="B9:H9">B7+B8</f>
        <v>50324.9</v>
      </c>
      <c r="C9" s="52">
        <f t="shared" si="0"/>
        <v>-4320</v>
      </c>
      <c r="D9" s="6">
        <f t="shared" si="0"/>
        <v>46004.9</v>
      </c>
      <c r="E9" s="52">
        <f t="shared" si="0"/>
        <v>-855.5</v>
      </c>
      <c r="F9" s="6">
        <f t="shared" si="0"/>
        <v>45149.4</v>
      </c>
      <c r="G9" s="52">
        <f t="shared" si="0"/>
        <v>4435.7</v>
      </c>
      <c r="H9" s="6">
        <f t="shared" si="0"/>
        <v>49585.100000000006</v>
      </c>
    </row>
    <row r="10" ht="12.75">
      <c r="A10" s="15"/>
    </row>
    <row r="11" ht="12.75">
      <c r="A11" s="7"/>
    </row>
    <row r="12" ht="12.75">
      <c r="A12" s="27"/>
    </row>
    <row r="13" spans="1:6" ht="18.75">
      <c r="A13" s="30"/>
      <c r="B13" s="30"/>
      <c r="C13" s="30"/>
      <c r="D13" s="30"/>
      <c r="E13" s="30"/>
      <c r="F13" s="30"/>
    </row>
  </sheetData>
  <sheetProtection/>
  <mergeCells count="1">
    <mergeCell ref="A3:F3"/>
  </mergeCells>
  <printOptions horizontalCentered="1"/>
  <pageMargins left="0.984251968503937" right="0.984251968503937" top="0.7874015748031497" bottom="0.7874015748031497" header="0.5118110236220472" footer="0.5118110236220472"/>
  <pageSetup firstPageNumber="9" useFirstPageNumber="1" fitToHeight="1" fitToWidth="1" horizontalDpi="600" verticalDpi="600" orientation="portrait" paperSize="9" scale="7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2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9.125" style="1" customWidth="1"/>
    <col min="2" max="3" width="11.125" style="1" customWidth="1"/>
    <col min="4" max="4" width="13.875" style="1" customWidth="1"/>
    <col min="5" max="5" width="15.125" style="0" customWidth="1"/>
    <col min="6" max="6" width="13.875" style="0" customWidth="1"/>
  </cols>
  <sheetData>
    <row r="1" spans="1:4" ht="15.75">
      <c r="A1"/>
      <c r="B1"/>
      <c r="C1"/>
      <c r="D1" s="2" t="s">
        <v>96</v>
      </c>
    </row>
    <row r="2" spans="1:4" ht="15.75">
      <c r="A2"/>
      <c r="B2"/>
      <c r="C2"/>
      <c r="D2" s="2"/>
    </row>
    <row r="3" spans="1:4" ht="92.25" customHeight="1">
      <c r="A3" s="100" t="s">
        <v>101</v>
      </c>
      <c r="B3" s="100"/>
      <c r="C3" s="100"/>
      <c r="D3" s="103"/>
    </row>
    <row r="4" spans="1:4" ht="19.5" customHeight="1">
      <c r="A4" s="31"/>
      <c r="B4" s="31"/>
      <c r="C4" s="31"/>
      <c r="D4" s="34"/>
    </row>
    <row r="5" spans="1:6" ht="15.75" customHeight="1">
      <c r="A5" s="29"/>
      <c r="B5" s="29"/>
      <c r="C5" s="29"/>
      <c r="D5" s="33" t="s">
        <v>90</v>
      </c>
      <c r="F5" s="33" t="s">
        <v>90</v>
      </c>
    </row>
    <row r="6" spans="1:6" ht="38.25" customHeight="1">
      <c r="A6" s="19" t="s">
        <v>2</v>
      </c>
      <c r="B6" s="19" t="s">
        <v>4</v>
      </c>
      <c r="C6" s="19" t="s">
        <v>5</v>
      </c>
      <c r="D6" s="22" t="s">
        <v>78</v>
      </c>
      <c r="E6" s="50" t="s">
        <v>104</v>
      </c>
      <c r="F6" s="22" t="s">
        <v>105</v>
      </c>
    </row>
    <row r="7" spans="1:6" ht="25.5" customHeight="1">
      <c r="A7" s="17" t="s">
        <v>29</v>
      </c>
      <c r="B7" s="71" t="s">
        <v>97</v>
      </c>
      <c r="C7" s="71" t="s">
        <v>98</v>
      </c>
      <c r="D7" s="23">
        <v>4080</v>
      </c>
      <c r="E7" s="58"/>
      <c r="F7" s="82">
        <f>D7+E7</f>
        <v>4080</v>
      </c>
    </row>
    <row r="8" spans="1:6" ht="25.5" customHeight="1">
      <c r="A8" s="26" t="s">
        <v>30</v>
      </c>
      <c r="B8" s="71" t="s">
        <v>97</v>
      </c>
      <c r="C8" s="71" t="s">
        <v>98</v>
      </c>
      <c r="D8" s="23">
        <v>1020</v>
      </c>
      <c r="E8" s="58"/>
      <c r="F8" s="82">
        <f aca="true" t="shared" si="0" ref="F8:F23">D8+E8</f>
        <v>1020</v>
      </c>
    </row>
    <row r="9" spans="1:6" ht="25.5" customHeight="1">
      <c r="A9" s="25" t="s">
        <v>31</v>
      </c>
      <c r="B9" s="71" t="s">
        <v>97</v>
      </c>
      <c r="C9" s="71" t="s">
        <v>98</v>
      </c>
      <c r="D9" s="23">
        <v>224.4</v>
      </c>
      <c r="E9" s="58"/>
      <c r="F9" s="82">
        <f t="shared" si="0"/>
        <v>224.4</v>
      </c>
    </row>
    <row r="10" spans="1:6" ht="25.5" customHeight="1">
      <c r="A10" s="25" t="s">
        <v>32</v>
      </c>
      <c r="B10" s="71" t="s">
        <v>97</v>
      </c>
      <c r="C10" s="71" t="s">
        <v>98</v>
      </c>
      <c r="D10" s="23">
        <v>224.4</v>
      </c>
      <c r="E10" s="58"/>
      <c r="F10" s="82">
        <f t="shared" si="0"/>
        <v>224.4</v>
      </c>
    </row>
    <row r="11" spans="1:6" ht="25.5" customHeight="1">
      <c r="A11" s="17" t="s">
        <v>33</v>
      </c>
      <c r="B11" s="71" t="s">
        <v>97</v>
      </c>
      <c r="C11" s="71" t="s">
        <v>98</v>
      </c>
      <c r="D11" s="66">
        <v>234.6</v>
      </c>
      <c r="E11" s="58"/>
      <c r="F11" s="82">
        <f t="shared" si="0"/>
        <v>234.6</v>
      </c>
    </row>
    <row r="12" spans="1:6" ht="25.5" customHeight="1">
      <c r="A12" s="17" t="s">
        <v>35</v>
      </c>
      <c r="B12" s="71" t="s">
        <v>97</v>
      </c>
      <c r="C12" s="71" t="s">
        <v>98</v>
      </c>
      <c r="D12" s="66">
        <v>265.2</v>
      </c>
      <c r="E12" s="58"/>
      <c r="F12" s="82">
        <f t="shared" si="0"/>
        <v>265.2</v>
      </c>
    </row>
    <row r="13" spans="1:6" ht="25.5" customHeight="1">
      <c r="A13" s="25" t="s">
        <v>36</v>
      </c>
      <c r="B13" s="71" t="s">
        <v>97</v>
      </c>
      <c r="C13" s="71" t="s">
        <v>98</v>
      </c>
      <c r="D13" s="66">
        <v>224.4</v>
      </c>
      <c r="E13" s="58"/>
      <c r="F13" s="82">
        <f t="shared" si="0"/>
        <v>224.4</v>
      </c>
    </row>
    <row r="14" spans="1:6" ht="25.5" customHeight="1">
      <c r="A14" s="17" t="s">
        <v>37</v>
      </c>
      <c r="B14" s="71" t="s">
        <v>97</v>
      </c>
      <c r="C14" s="71" t="s">
        <v>98</v>
      </c>
      <c r="D14" s="66">
        <v>265.2</v>
      </c>
      <c r="E14" s="58"/>
      <c r="F14" s="82">
        <f t="shared" si="0"/>
        <v>265.2</v>
      </c>
    </row>
    <row r="15" spans="1:6" ht="25.5" customHeight="1">
      <c r="A15" s="17" t="s">
        <v>38</v>
      </c>
      <c r="B15" s="71" t="s">
        <v>97</v>
      </c>
      <c r="C15" s="71" t="s">
        <v>98</v>
      </c>
      <c r="D15" s="66">
        <v>234.6</v>
      </c>
      <c r="E15" s="58"/>
      <c r="F15" s="82">
        <f t="shared" si="0"/>
        <v>234.6</v>
      </c>
    </row>
    <row r="16" spans="1:6" ht="25.5" customHeight="1">
      <c r="A16" s="17" t="s">
        <v>44</v>
      </c>
      <c r="B16" s="71" t="s">
        <v>97</v>
      </c>
      <c r="C16" s="71" t="s">
        <v>98</v>
      </c>
      <c r="D16" s="66">
        <v>224.4</v>
      </c>
      <c r="E16" s="58">
        <v>1000</v>
      </c>
      <c r="F16" s="82">
        <f t="shared" si="0"/>
        <v>1224.4</v>
      </c>
    </row>
    <row r="17" spans="1:6" ht="25.5" customHeight="1">
      <c r="A17" s="17" t="s">
        <v>45</v>
      </c>
      <c r="B17" s="71" t="s">
        <v>97</v>
      </c>
      <c r="C17" s="71" t="s">
        <v>98</v>
      </c>
      <c r="D17" s="66">
        <v>224.4</v>
      </c>
      <c r="E17" s="58"/>
      <c r="F17" s="82">
        <f t="shared" si="0"/>
        <v>224.4</v>
      </c>
    </row>
    <row r="18" spans="1:6" ht="25.5" customHeight="1">
      <c r="A18" s="25" t="s">
        <v>39</v>
      </c>
      <c r="B18" s="71" t="s">
        <v>97</v>
      </c>
      <c r="C18" s="71" t="s">
        <v>98</v>
      </c>
      <c r="D18" s="66">
        <v>224.4</v>
      </c>
      <c r="E18" s="58"/>
      <c r="F18" s="82">
        <f t="shared" si="0"/>
        <v>224.4</v>
      </c>
    </row>
    <row r="19" spans="1:6" ht="25.5" customHeight="1">
      <c r="A19" s="17" t="s">
        <v>40</v>
      </c>
      <c r="B19" s="71" t="s">
        <v>97</v>
      </c>
      <c r="C19" s="71" t="s">
        <v>98</v>
      </c>
      <c r="D19" s="66">
        <v>265.2</v>
      </c>
      <c r="E19" s="58"/>
      <c r="F19" s="82">
        <f t="shared" si="0"/>
        <v>265.2</v>
      </c>
    </row>
    <row r="20" spans="1:6" ht="25.5" customHeight="1">
      <c r="A20" s="17" t="s">
        <v>47</v>
      </c>
      <c r="B20" s="71" t="s">
        <v>97</v>
      </c>
      <c r="C20" s="71" t="s">
        <v>98</v>
      </c>
      <c r="D20" s="66">
        <v>265.2</v>
      </c>
      <c r="E20" s="58"/>
      <c r="F20" s="82">
        <f t="shared" si="0"/>
        <v>265.2</v>
      </c>
    </row>
    <row r="21" spans="1:6" ht="25.5" customHeight="1">
      <c r="A21" s="17" t="s">
        <v>48</v>
      </c>
      <c r="B21" s="71" t="s">
        <v>97</v>
      </c>
      <c r="C21" s="71" t="s">
        <v>98</v>
      </c>
      <c r="D21" s="66">
        <v>265.2</v>
      </c>
      <c r="E21" s="58"/>
      <c r="F21" s="82">
        <f t="shared" si="0"/>
        <v>265.2</v>
      </c>
    </row>
    <row r="22" spans="1:6" ht="25.5" customHeight="1">
      <c r="A22" s="17" t="s">
        <v>41</v>
      </c>
      <c r="B22" s="71" t="s">
        <v>97</v>
      </c>
      <c r="C22" s="71" t="s">
        <v>98</v>
      </c>
      <c r="D22" s="66">
        <v>244.8</v>
      </c>
      <c r="E22" s="58"/>
      <c r="F22" s="82">
        <f t="shared" si="0"/>
        <v>244.8</v>
      </c>
    </row>
    <row r="23" spans="1:6" ht="25.5" customHeight="1">
      <c r="A23" s="17" t="s">
        <v>49</v>
      </c>
      <c r="B23" s="71" t="s">
        <v>97</v>
      </c>
      <c r="C23" s="71" t="s">
        <v>98</v>
      </c>
      <c r="D23" s="66">
        <v>306</v>
      </c>
      <c r="E23" s="58"/>
      <c r="F23" s="82">
        <f t="shared" si="0"/>
        <v>306</v>
      </c>
    </row>
    <row r="24" spans="1:6" ht="25.5" customHeight="1">
      <c r="A24" s="18" t="s">
        <v>20</v>
      </c>
      <c r="B24" s="71"/>
      <c r="C24" s="71"/>
      <c r="D24" s="67">
        <f>SUM(D7:D23)</f>
        <v>8792.399999999998</v>
      </c>
      <c r="E24" s="83">
        <f>SUM(E7:E23)</f>
        <v>1000</v>
      </c>
      <c r="F24" s="67">
        <f>SUM(F7:F23)</f>
        <v>9792.4</v>
      </c>
    </row>
    <row r="25" spans="1:6" ht="25.5" customHeight="1">
      <c r="A25" s="5" t="s">
        <v>28</v>
      </c>
      <c r="B25" s="71" t="s">
        <v>97</v>
      </c>
      <c r="C25" s="71" t="s">
        <v>98</v>
      </c>
      <c r="D25" s="66">
        <v>400</v>
      </c>
      <c r="E25" s="58"/>
      <c r="F25" s="82">
        <f>D25+E25</f>
        <v>400</v>
      </c>
    </row>
    <row r="26" spans="1:6" ht="25.5" customHeight="1">
      <c r="A26" s="18" t="s">
        <v>0</v>
      </c>
      <c r="B26" s="47"/>
      <c r="C26" s="47"/>
      <c r="D26" s="67">
        <f>D24+D25</f>
        <v>9192.399999999998</v>
      </c>
      <c r="E26" s="83">
        <f>E24+E25</f>
        <v>1000</v>
      </c>
      <c r="F26" s="67">
        <f>F24+F25</f>
        <v>10192.4</v>
      </c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outlinePr summaryBelow="0" summaryRight="0"/>
    <pageSetUpPr fitToPage="1"/>
  </sheetPr>
  <dimension ref="A1:BK45"/>
  <sheetViews>
    <sheetView zoomScale="75" zoomScaleNormal="75" zoomScaleSheetLayoutView="75" workbookViewId="0" topLeftCell="A1">
      <selection activeCell="A7" sqref="A7:A8"/>
    </sheetView>
  </sheetViews>
  <sheetFormatPr defaultColWidth="9.00390625" defaultRowHeight="12.75"/>
  <cols>
    <col min="1" max="1" width="60.375" style="35" customWidth="1"/>
    <col min="2" max="2" width="7.625" style="35" customWidth="1"/>
    <col min="3" max="3" width="10.375" style="35" customWidth="1"/>
    <col min="4" max="47" width="16.75390625" style="35" hidden="1" customWidth="1"/>
    <col min="48" max="51" width="16.75390625" style="72" hidden="1" customWidth="1"/>
    <col min="52" max="55" width="16.75390625" style="35" customWidth="1"/>
    <col min="56" max="59" width="16.75390625" style="72" customWidth="1"/>
    <col min="60" max="63" width="16.75390625" style="35" customWidth="1"/>
    <col min="64" max="16384" width="9.125" style="35" customWidth="1"/>
  </cols>
  <sheetData>
    <row r="1" spans="1:3" ht="14.25" customHeight="1">
      <c r="A1" s="14"/>
      <c r="B1" s="14"/>
      <c r="C1" s="14"/>
    </row>
    <row r="2" spans="1:63" ht="14.25" customHeight="1">
      <c r="A2" s="61"/>
      <c r="B2" s="61"/>
      <c r="G2" s="62" t="s">
        <v>74</v>
      </c>
      <c r="K2" s="62" t="s">
        <v>74</v>
      </c>
      <c r="O2" s="62" t="s">
        <v>74</v>
      </c>
      <c r="S2" s="62" t="s">
        <v>74</v>
      </c>
      <c r="W2" s="62" t="s">
        <v>74</v>
      </c>
      <c r="AA2" s="62" t="s">
        <v>74</v>
      </c>
      <c r="AE2" s="62" t="s">
        <v>74</v>
      </c>
      <c r="AI2" s="62" t="s">
        <v>74</v>
      </c>
      <c r="AM2" s="62" t="s">
        <v>74</v>
      </c>
      <c r="AQ2" s="62" t="s">
        <v>74</v>
      </c>
      <c r="AU2" s="62" t="s">
        <v>74</v>
      </c>
      <c r="AY2" s="73" t="s">
        <v>74</v>
      </c>
      <c r="BC2" s="62" t="s">
        <v>74</v>
      </c>
      <c r="BG2" s="73" t="s">
        <v>74</v>
      </c>
      <c r="BK2" s="62" t="s">
        <v>74</v>
      </c>
    </row>
    <row r="3" spans="1:2" ht="14.25" customHeight="1">
      <c r="A3" s="61"/>
      <c r="B3" s="61"/>
    </row>
    <row r="4" spans="1:23" ht="56.25" customHeight="1">
      <c r="A4" s="116" t="s">
        <v>54</v>
      </c>
      <c r="B4" s="116"/>
      <c r="C4" s="116"/>
      <c r="D4" s="116"/>
      <c r="E4" s="116"/>
      <c r="F4" s="116"/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5" spans="1:63" ht="22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74"/>
      <c r="AW5" s="74"/>
      <c r="AX5" s="74"/>
      <c r="AY5" s="74"/>
      <c r="AZ5" s="60"/>
      <c r="BA5" s="60"/>
      <c r="BB5" s="60"/>
      <c r="BC5" s="60"/>
      <c r="BD5" s="74"/>
      <c r="BE5" s="74"/>
      <c r="BF5" s="74"/>
      <c r="BG5" s="74"/>
      <c r="BH5" s="60"/>
      <c r="BI5" s="60"/>
      <c r="BJ5" s="60"/>
      <c r="BK5" s="60"/>
    </row>
    <row r="6" spans="1:63" ht="15" customHeight="1">
      <c r="A6" s="60"/>
      <c r="B6" s="60"/>
      <c r="C6" s="60"/>
      <c r="D6" s="105" t="s">
        <v>1</v>
      </c>
      <c r="E6" s="105"/>
      <c r="F6" s="105"/>
      <c r="G6" s="105"/>
      <c r="H6" s="105" t="s">
        <v>1</v>
      </c>
      <c r="I6" s="105"/>
      <c r="J6" s="105"/>
      <c r="K6" s="105"/>
      <c r="L6" s="105" t="s">
        <v>1</v>
      </c>
      <c r="M6" s="105"/>
      <c r="N6" s="105"/>
      <c r="O6" s="105"/>
      <c r="P6" s="105" t="s">
        <v>1</v>
      </c>
      <c r="Q6" s="105"/>
      <c r="R6" s="105"/>
      <c r="S6" s="105"/>
      <c r="T6" s="105" t="s">
        <v>1</v>
      </c>
      <c r="U6" s="105"/>
      <c r="V6" s="105"/>
      <c r="W6" s="105"/>
      <c r="X6" s="105" t="s">
        <v>1</v>
      </c>
      <c r="Y6" s="105"/>
      <c r="Z6" s="105"/>
      <c r="AA6" s="105"/>
      <c r="AB6" s="105" t="s">
        <v>1</v>
      </c>
      <c r="AC6" s="105"/>
      <c r="AD6" s="105"/>
      <c r="AE6" s="105"/>
      <c r="AF6" s="105" t="s">
        <v>1</v>
      </c>
      <c r="AG6" s="105"/>
      <c r="AH6" s="105"/>
      <c r="AI6" s="105"/>
      <c r="AJ6" s="105" t="s">
        <v>1</v>
      </c>
      <c r="AK6" s="105"/>
      <c r="AL6" s="105"/>
      <c r="AM6" s="105"/>
      <c r="AN6" s="105" t="s">
        <v>1</v>
      </c>
      <c r="AO6" s="105"/>
      <c r="AP6" s="105"/>
      <c r="AQ6" s="105"/>
      <c r="AR6" s="105" t="s">
        <v>1</v>
      </c>
      <c r="AS6" s="105"/>
      <c r="AT6" s="105"/>
      <c r="AU6" s="105"/>
      <c r="AV6" s="104" t="s">
        <v>1</v>
      </c>
      <c r="AW6" s="104"/>
      <c r="AX6" s="104"/>
      <c r="AY6" s="104"/>
      <c r="AZ6" s="105" t="s">
        <v>1</v>
      </c>
      <c r="BA6" s="105"/>
      <c r="BB6" s="105"/>
      <c r="BC6" s="105"/>
      <c r="BD6" s="104" t="s">
        <v>1</v>
      </c>
      <c r="BE6" s="104"/>
      <c r="BF6" s="104"/>
      <c r="BG6" s="104"/>
      <c r="BH6" s="105" t="s">
        <v>1</v>
      </c>
      <c r="BI6" s="105"/>
      <c r="BJ6" s="105"/>
      <c r="BK6" s="105"/>
    </row>
    <row r="7" spans="1:63" ht="17.25" customHeight="1">
      <c r="A7" s="90" t="s">
        <v>3</v>
      </c>
      <c r="B7" s="90" t="s">
        <v>4</v>
      </c>
      <c r="C7" s="90" t="s">
        <v>5</v>
      </c>
      <c r="D7" s="90" t="s">
        <v>17</v>
      </c>
      <c r="E7" s="91"/>
      <c r="F7" s="91"/>
      <c r="G7" s="90" t="s">
        <v>0</v>
      </c>
      <c r="H7" s="92" t="s">
        <v>83</v>
      </c>
      <c r="I7" s="93"/>
      <c r="J7" s="93"/>
      <c r="K7" s="92" t="s">
        <v>0</v>
      </c>
      <c r="L7" s="90" t="s">
        <v>17</v>
      </c>
      <c r="M7" s="91"/>
      <c r="N7" s="91"/>
      <c r="O7" s="90" t="s">
        <v>0</v>
      </c>
      <c r="P7" s="92" t="s">
        <v>84</v>
      </c>
      <c r="Q7" s="93"/>
      <c r="R7" s="93"/>
      <c r="S7" s="92" t="s">
        <v>0</v>
      </c>
      <c r="T7" s="90" t="s">
        <v>17</v>
      </c>
      <c r="U7" s="91"/>
      <c r="V7" s="91"/>
      <c r="W7" s="90" t="s">
        <v>0</v>
      </c>
      <c r="X7" s="94" t="s">
        <v>88</v>
      </c>
      <c r="Y7" s="95"/>
      <c r="Z7" s="96"/>
      <c r="AA7" s="92" t="s">
        <v>0</v>
      </c>
      <c r="AB7" s="90" t="s">
        <v>17</v>
      </c>
      <c r="AC7" s="91"/>
      <c r="AD7" s="91"/>
      <c r="AE7" s="90" t="s">
        <v>0</v>
      </c>
      <c r="AF7" s="94" t="s">
        <v>91</v>
      </c>
      <c r="AG7" s="114"/>
      <c r="AH7" s="115"/>
      <c r="AI7" s="92" t="s">
        <v>0</v>
      </c>
      <c r="AJ7" s="90" t="s">
        <v>17</v>
      </c>
      <c r="AK7" s="91"/>
      <c r="AL7" s="91"/>
      <c r="AM7" s="90" t="s">
        <v>0</v>
      </c>
      <c r="AN7" s="126" t="s">
        <v>93</v>
      </c>
      <c r="AO7" s="127"/>
      <c r="AP7" s="128"/>
      <c r="AQ7" s="90" t="s">
        <v>0</v>
      </c>
      <c r="AR7" s="90" t="s">
        <v>17</v>
      </c>
      <c r="AS7" s="91"/>
      <c r="AT7" s="91"/>
      <c r="AU7" s="90" t="s">
        <v>0</v>
      </c>
      <c r="AV7" s="106" t="s">
        <v>102</v>
      </c>
      <c r="AW7" s="107"/>
      <c r="AX7" s="108"/>
      <c r="AY7" s="109" t="s">
        <v>0</v>
      </c>
      <c r="AZ7" s="90" t="s">
        <v>17</v>
      </c>
      <c r="BA7" s="91"/>
      <c r="BB7" s="91"/>
      <c r="BC7" s="90" t="s">
        <v>0</v>
      </c>
      <c r="BD7" s="106" t="s">
        <v>107</v>
      </c>
      <c r="BE7" s="107"/>
      <c r="BF7" s="108"/>
      <c r="BG7" s="109" t="s">
        <v>0</v>
      </c>
      <c r="BH7" s="90" t="s">
        <v>17</v>
      </c>
      <c r="BI7" s="91"/>
      <c r="BJ7" s="91"/>
      <c r="BK7" s="90" t="s">
        <v>0</v>
      </c>
    </row>
    <row r="8" spans="1:63" ht="102" customHeight="1">
      <c r="A8" s="112"/>
      <c r="B8" s="113"/>
      <c r="C8" s="113"/>
      <c r="D8" s="22" t="s">
        <v>50</v>
      </c>
      <c r="E8" s="22" t="s">
        <v>53</v>
      </c>
      <c r="F8" s="22" t="s">
        <v>51</v>
      </c>
      <c r="G8" s="91"/>
      <c r="H8" s="50" t="s">
        <v>50</v>
      </c>
      <c r="I8" s="50" t="s">
        <v>53</v>
      </c>
      <c r="J8" s="50" t="s">
        <v>51</v>
      </c>
      <c r="K8" s="93"/>
      <c r="L8" s="22" t="s">
        <v>50</v>
      </c>
      <c r="M8" s="22" t="s">
        <v>53</v>
      </c>
      <c r="N8" s="22" t="s">
        <v>51</v>
      </c>
      <c r="O8" s="91"/>
      <c r="P8" s="50" t="s">
        <v>50</v>
      </c>
      <c r="Q8" s="50" t="s">
        <v>53</v>
      </c>
      <c r="R8" s="50" t="s">
        <v>51</v>
      </c>
      <c r="S8" s="93"/>
      <c r="T8" s="22" t="s">
        <v>50</v>
      </c>
      <c r="U8" s="22" t="s">
        <v>53</v>
      </c>
      <c r="V8" s="22" t="s">
        <v>51</v>
      </c>
      <c r="W8" s="91"/>
      <c r="X8" s="50" t="s">
        <v>50</v>
      </c>
      <c r="Y8" s="50" t="s">
        <v>53</v>
      </c>
      <c r="Z8" s="50" t="s">
        <v>51</v>
      </c>
      <c r="AA8" s="93"/>
      <c r="AB8" s="22" t="s">
        <v>50</v>
      </c>
      <c r="AC8" s="22" t="s">
        <v>53</v>
      </c>
      <c r="AD8" s="22" t="s">
        <v>51</v>
      </c>
      <c r="AE8" s="91"/>
      <c r="AF8" s="50" t="s">
        <v>50</v>
      </c>
      <c r="AG8" s="50" t="s">
        <v>53</v>
      </c>
      <c r="AH8" s="50" t="s">
        <v>51</v>
      </c>
      <c r="AI8" s="93"/>
      <c r="AJ8" s="22" t="s">
        <v>50</v>
      </c>
      <c r="AK8" s="22" t="s">
        <v>53</v>
      </c>
      <c r="AL8" s="22" t="s">
        <v>51</v>
      </c>
      <c r="AM8" s="91"/>
      <c r="AN8" s="22" t="s">
        <v>50</v>
      </c>
      <c r="AO8" s="22" t="s">
        <v>53</v>
      </c>
      <c r="AP8" s="22" t="s">
        <v>51</v>
      </c>
      <c r="AQ8" s="91"/>
      <c r="AR8" s="22" t="s">
        <v>50</v>
      </c>
      <c r="AS8" s="22" t="s">
        <v>53</v>
      </c>
      <c r="AT8" s="22" t="s">
        <v>51</v>
      </c>
      <c r="AU8" s="91"/>
      <c r="AV8" s="79" t="s">
        <v>50</v>
      </c>
      <c r="AW8" s="79" t="s">
        <v>53</v>
      </c>
      <c r="AX8" s="79" t="s">
        <v>51</v>
      </c>
      <c r="AY8" s="110"/>
      <c r="AZ8" s="22" t="s">
        <v>50</v>
      </c>
      <c r="BA8" s="22" t="s">
        <v>53</v>
      </c>
      <c r="BB8" s="22" t="s">
        <v>51</v>
      </c>
      <c r="BC8" s="91"/>
      <c r="BD8" s="79" t="s">
        <v>50</v>
      </c>
      <c r="BE8" s="79" t="s">
        <v>53</v>
      </c>
      <c r="BF8" s="79" t="s">
        <v>51</v>
      </c>
      <c r="BG8" s="110"/>
      <c r="BH8" s="22" t="s">
        <v>50</v>
      </c>
      <c r="BI8" s="22" t="s">
        <v>53</v>
      </c>
      <c r="BJ8" s="22" t="s">
        <v>51</v>
      </c>
      <c r="BK8" s="91"/>
    </row>
    <row r="9" spans="1:63" ht="40.5" customHeight="1">
      <c r="A9" s="38" t="s">
        <v>22</v>
      </c>
      <c r="B9" s="40" t="s">
        <v>23</v>
      </c>
      <c r="C9" s="41" t="s">
        <v>21</v>
      </c>
      <c r="D9" s="23">
        <v>31629.7</v>
      </c>
      <c r="E9" s="23">
        <v>0</v>
      </c>
      <c r="F9" s="23">
        <v>0</v>
      </c>
      <c r="G9" s="23">
        <f>D9+E9+F9</f>
        <v>31629.7</v>
      </c>
      <c r="H9" s="53"/>
      <c r="I9" s="53"/>
      <c r="J9" s="53"/>
      <c r="K9" s="53">
        <f>H9+I9+J9</f>
        <v>0</v>
      </c>
      <c r="L9" s="23">
        <f aca="true" t="shared" si="0" ref="L9:N16">D9+H9</f>
        <v>31629.7</v>
      </c>
      <c r="M9" s="23">
        <f t="shared" si="0"/>
        <v>0</v>
      </c>
      <c r="N9" s="23">
        <f t="shared" si="0"/>
        <v>0</v>
      </c>
      <c r="O9" s="23">
        <f>L9+M9+N9</f>
        <v>31629.7</v>
      </c>
      <c r="P9" s="53"/>
      <c r="Q9" s="53"/>
      <c r="R9" s="53"/>
      <c r="S9" s="53">
        <f>P9+Q9+R9</f>
        <v>0</v>
      </c>
      <c r="T9" s="23">
        <f aca="true" t="shared" si="1" ref="T9:T37">L9+P9</f>
        <v>31629.7</v>
      </c>
      <c r="U9" s="23">
        <f aca="true" t="shared" si="2" ref="U9:U37">M9+Q9</f>
        <v>0</v>
      </c>
      <c r="V9" s="23">
        <f aca="true" t="shared" si="3" ref="V9:V37">N9+R9</f>
        <v>0</v>
      </c>
      <c r="W9" s="23">
        <f>T9+U9+V9</f>
        <v>31629.7</v>
      </c>
      <c r="X9" s="53"/>
      <c r="Y9" s="53"/>
      <c r="Z9" s="53"/>
      <c r="AA9" s="53">
        <f>X9+Y9+Z9</f>
        <v>0</v>
      </c>
      <c r="AB9" s="23">
        <f aca="true" t="shared" si="4" ref="AB9:AB37">T9+X9</f>
        <v>31629.7</v>
      </c>
      <c r="AC9" s="23">
        <f aca="true" t="shared" si="5" ref="AC9:AC37">U9+Y9</f>
        <v>0</v>
      </c>
      <c r="AD9" s="23">
        <f aca="true" t="shared" si="6" ref="AD9:AD37">V9+Z9</f>
        <v>0</v>
      </c>
      <c r="AE9" s="64">
        <f aca="true" t="shared" si="7" ref="AE9:AE16">AB9+AC9+AD9</f>
        <v>31629.7</v>
      </c>
      <c r="AF9" s="53"/>
      <c r="AG9" s="53"/>
      <c r="AH9" s="53"/>
      <c r="AI9" s="53">
        <f>AF9+AG9+AH9</f>
        <v>0</v>
      </c>
      <c r="AJ9" s="23">
        <f aca="true" t="shared" si="8" ref="AJ9:AL16">AB9+AF9</f>
        <v>31629.7</v>
      </c>
      <c r="AK9" s="23">
        <f t="shared" si="8"/>
        <v>0</v>
      </c>
      <c r="AL9" s="23">
        <f t="shared" si="8"/>
        <v>0</v>
      </c>
      <c r="AM9" s="23">
        <f aca="true" t="shared" si="9" ref="AM9:AM24">AJ9+AK9+AL9</f>
        <v>31629.7</v>
      </c>
      <c r="AN9" s="23"/>
      <c r="AO9" s="23"/>
      <c r="AP9" s="23"/>
      <c r="AQ9" s="23">
        <f>AN9+AO9+AP9</f>
        <v>0</v>
      </c>
      <c r="AR9" s="23">
        <f aca="true" t="shared" si="10" ref="AR9:AR16">AJ9+AN9</f>
        <v>31629.7</v>
      </c>
      <c r="AS9" s="23">
        <f aca="true" t="shared" si="11" ref="AS9:AS16">AK9+AO9</f>
        <v>0</v>
      </c>
      <c r="AT9" s="23">
        <f aca="true" t="shared" si="12" ref="AT9:AT16">AL9+AP9</f>
        <v>0</v>
      </c>
      <c r="AU9" s="23">
        <f aca="true" t="shared" si="13" ref="AU9:AU24">AR9+AS9+AT9</f>
        <v>31629.7</v>
      </c>
      <c r="AV9" s="80"/>
      <c r="AW9" s="80"/>
      <c r="AX9" s="80"/>
      <c r="AY9" s="80">
        <f>AV9+AW9+AX9</f>
        <v>0</v>
      </c>
      <c r="AZ9" s="23">
        <f aca="true" t="shared" si="14" ref="AZ9:AZ16">AR9+AV9</f>
        <v>31629.7</v>
      </c>
      <c r="BA9" s="23">
        <f aca="true" t="shared" si="15" ref="BA9:BA16">AS9+AW9</f>
        <v>0</v>
      </c>
      <c r="BB9" s="23">
        <f aca="true" t="shared" si="16" ref="BB9:BB16">AT9+AX9</f>
        <v>0</v>
      </c>
      <c r="BC9" s="23">
        <f>AZ9+BA9+BB9</f>
        <v>31629.7</v>
      </c>
      <c r="BD9" s="80"/>
      <c r="BE9" s="80"/>
      <c r="BF9" s="80"/>
      <c r="BG9" s="80">
        <f>BD9+BE9+BF9</f>
        <v>0</v>
      </c>
      <c r="BH9" s="23">
        <f aca="true" t="shared" si="17" ref="BH9:BJ11">AZ9+BD9</f>
        <v>31629.7</v>
      </c>
      <c r="BI9" s="23">
        <f t="shared" si="17"/>
        <v>0</v>
      </c>
      <c r="BJ9" s="23">
        <f t="shared" si="17"/>
        <v>0</v>
      </c>
      <c r="BK9" s="23">
        <f>BH9+BI9+BJ9</f>
        <v>31629.7</v>
      </c>
    </row>
    <row r="10" spans="1:63" ht="111.75" customHeight="1">
      <c r="A10" s="38" t="s">
        <v>67</v>
      </c>
      <c r="B10" s="40" t="s">
        <v>68</v>
      </c>
      <c r="C10" s="28" t="s">
        <v>70</v>
      </c>
      <c r="D10" s="23">
        <v>14745</v>
      </c>
      <c r="E10" s="23">
        <v>0</v>
      </c>
      <c r="F10" s="23">
        <v>0</v>
      </c>
      <c r="G10" s="23">
        <f aca="true" t="shared" si="18" ref="G10:G36">D10+E10+F10</f>
        <v>14745</v>
      </c>
      <c r="H10" s="53"/>
      <c r="I10" s="53"/>
      <c r="J10" s="53"/>
      <c r="K10" s="53">
        <f aca="true" t="shared" si="19" ref="K10:K36">H10+I10+J10</f>
        <v>0</v>
      </c>
      <c r="L10" s="23">
        <f t="shared" si="0"/>
        <v>14745</v>
      </c>
      <c r="M10" s="23">
        <f t="shared" si="0"/>
        <v>0</v>
      </c>
      <c r="N10" s="23">
        <f t="shared" si="0"/>
        <v>0</v>
      </c>
      <c r="O10" s="23">
        <f aca="true" t="shared" si="20" ref="O10:O36">L10+M10+N10</f>
        <v>14745</v>
      </c>
      <c r="P10" s="53"/>
      <c r="Q10" s="53"/>
      <c r="R10" s="53"/>
      <c r="S10" s="53">
        <f aca="true" t="shared" si="21" ref="S10:S36">P10+Q10+R10</f>
        <v>0</v>
      </c>
      <c r="T10" s="23">
        <f t="shared" si="1"/>
        <v>14745</v>
      </c>
      <c r="U10" s="23">
        <f t="shared" si="2"/>
        <v>0</v>
      </c>
      <c r="V10" s="23">
        <f t="shared" si="3"/>
        <v>0</v>
      </c>
      <c r="W10" s="23">
        <f aca="true" t="shared" si="22" ref="W10:W36">T10+U10+V10</f>
        <v>14745</v>
      </c>
      <c r="X10" s="53"/>
      <c r="Y10" s="53"/>
      <c r="Z10" s="53"/>
      <c r="AA10" s="53">
        <f aca="true" t="shared" si="23" ref="AA10:AA36">X10+Y10+Z10</f>
        <v>0</v>
      </c>
      <c r="AB10" s="23">
        <f t="shared" si="4"/>
        <v>14745</v>
      </c>
      <c r="AC10" s="23">
        <f t="shared" si="5"/>
        <v>0</v>
      </c>
      <c r="AD10" s="23">
        <f t="shared" si="6"/>
        <v>0</v>
      </c>
      <c r="AE10" s="64">
        <f t="shared" si="7"/>
        <v>14745</v>
      </c>
      <c r="AF10" s="53"/>
      <c r="AG10" s="53"/>
      <c r="AH10" s="53"/>
      <c r="AI10" s="53">
        <f aca="true" t="shared" si="24" ref="AI10:AI24">AF10+AG10+AH10</f>
        <v>0</v>
      </c>
      <c r="AJ10" s="23">
        <f t="shared" si="8"/>
        <v>14745</v>
      </c>
      <c r="AK10" s="23">
        <f t="shared" si="8"/>
        <v>0</v>
      </c>
      <c r="AL10" s="23">
        <f t="shared" si="8"/>
        <v>0</v>
      </c>
      <c r="AM10" s="23">
        <f t="shared" si="9"/>
        <v>14745</v>
      </c>
      <c r="AN10" s="23">
        <v>-14745</v>
      </c>
      <c r="AO10" s="23"/>
      <c r="AP10" s="23"/>
      <c r="AQ10" s="23">
        <f aca="true" t="shared" si="25" ref="AQ10:AQ24">AN10+AO10+AP10</f>
        <v>-14745</v>
      </c>
      <c r="AR10" s="23">
        <f t="shared" si="10"/>
        <v>0</v>
      </c>
      <c r="AS10" s="23">
        <f t="shared" si="11"/>
        <v>0</v>
      </c>
      <c r="AT10" s="23">
        <f t="shared" si="12"/>
        <v>0</v>
      </c>
      <c r="AU10" s="23">
        <f t="shared" si="13"/>
        <v>0</v>
      </c>
      <c r="AV10" s="80"/>
      <c r="AW10" s="80"/>
      <c r="AX10" s="80"/>
      <c r="AY10" s="80">
        <f>AV10+AW10+AX10</f>
        <v>0</v>
      </c>
      <c r="AZ10" s="23">
        <f t="shared" si="14"/>
        <v>0</v>
      </c>
      <c r="BA10" s="23">
        <f t="shared" si="15"/>
        <v>0</v>
      </c>
      <c r="BB10" s="23">
        <f t="shared" si="16"/>
        <v>0</v>
      </c>
      <c r="BC10" s="23">
        <f>AZ10+BA10+BB10</f>
        <v>0</v>
      </c>
      <c r="BD10" s="80"/>
      <c r="BE10" s="80"/>
      <c r="BF10" s="80"/>
      <c r="BG10" s="80">
        <f>BD10+BE10+BF10</f>
        <v>0</v>
      </c>
      <c r="BH10" s="23">
        <f t="shared" si="17"/>
        <v>0</v>
      </c>
      <c r="BI10" s="23">
        <f t="shared" si="17"/>
        <v>0</v>
      </c>
      <c r="BJ10" s="23">
        <f t="shared" si="17"/>
        <v>0</v>
      </c>
      <c r="BK10" s="23">
        <f>BH10+BI10+BJ10</f>
        <v>0</v>
      </c>
    </row>
    <row r="11" spans="1:63" ht="101.25" customHeight="1">
      <c r="A11" s="77" t="s">
        <v>103</v>
      </c>
      <c r="B11" s="40" t="s">
        <v>68</v>
      </c>
      <c r="C11" s="28" t="s">
        <v>70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80"/>
      <c r="AW11" s="80"/>
      <c r="AX11" s="80">
        <v>5000</v>
      </c>
      <c r="AY11" s="80">
        <f>AV11+AW11+AX11</f>
        <v>5000</v>
      </c>
      <c r="AZ11" s="23">
        <f>AR11+AV11</f>
        <v>0</v>
      </c>
      <c r="BA11" s="23">
        <f>AS11+AW11</f>
        <v>0</v>
      </c>
      <c r="BB11" s="23">
        <f>AT11+AX11</f>
        <v>5000</v>
      </c>
      <c r="BC11" s="23">
        <f>AZ11+BA11+BB11</f>
        <v>5000</v>
      </c>
      <c r="BD11" s="80"/>
      <c r="BE11" s="80"/>
      <c r="BF11" s="80"/>
      <c r="BG11" s="80">
        <f>BD11+BE11+BF11</f>
        <v>0</v>
      </c>
      <c r="BH11" s="23">
        <f t="shared" si="17"/>
        <v>0</v>
      </c>
      <c r="BI11" s="23">
        <f t="shared" si="17"/>
        <v>0</v>
      </c>
      <c r="BJ11" s="23">
        <f t="shared" si="17"/>
        <v>5000</v>
      </c>
      <c r="BK11" s="23">
        <f>BH11+BI11+BJ11</f>
        <v>5000</v>
      </c>
    </row>
    <row r="12" spans="1:63" ht="41.25" customHeight="1">
      <c r="A12" s="84" t="s">
        <v>85</v>
      </c>
      <c r="B12" s="86" t="s">
        <v>8</v>
      </c>
      <c r="C12" s="44" t="s">
        <v>86</v>
      </c>
      <c r="D12" s="23"/>
      <c r="E12" s="23"/>
      <c r="F12" s="23"/>
      <c r="G12" s="23"/>
      <c r="H12" s="53"/>
      <c r="I12" s="53"/>
      <c r="J12" s="53"/>
      <c r="K12" s="53"/>
      <c r="L12" s="23"/>
      <c r="M12" s="23"/>
      <c r="N12" s="23"/>
      <c r="O12" s="23"/>
      <c r="P12" s="53">
        <v>6991.3</v>
      </c>
      <c r="Q12" s="53"/>
      <c r="R12" s="53"/>
      <c r="S12" s="53">
        <f>P12+Q12+R12</f>
        <v>6991.3</v>
      </c>
      <c r="T12" s="23">
        <f>L12+P12</f>
        <v>6991.3</v>
      </c>
      <c r="U12" s="23">
        <f>M12+Q12</f>
        <v>0</v>
      </c>
      <c r="V12" s="23">
        <f>N12+R12</f>
        <v>0</v>
      </c>
      <c r="W12" s="23">
        <f>T12+U12+V12</f>
        <v>6991.3</v>
      </c>
      <c r="X12" s="53"/>
      <c r="Y12" s="53"/>
      <c r="Z12" s="53"/>
      <c r="AA12" s="53">
        <f>X12+Y12+Z12</f>
        <v>0</v>
      </c>
      <c r="AB12" s="23">
        <f>T12+X12</f>
        <v>6991.3</v>
      </c>
      <c r="AC12" s="23">
        <f>U12+Y12</f>
        <v>0</v>
      </c>
      <c r="AD12" s="23">
        <f>V12+Z12</f>
        <v>0</v>
      </c>
      <c r="AE12" s="64">
        <f>AB12+AC12+AD12</f>
        <v>6991.3</v>
      </c>
      <c r="AF12" s="53"/>
      <c r="AG12" s="53"/>
      <c r="AH12" s="53"/>
      <c r="AI12" s="53">
        <f>AF12+AG12+AH12</f>
        <v>0</v>
      </c>
      <c r="AJ12" s="23">
        <f>AB12+AF12</f>
        <v>6991.3</v>
      </c>
      <c r="AK12" s="23">
        <f>AC12+AG12</f>
        <v>0</v>
      </c>
      <c r="AL12" s="23">
        <f>AD12+AH12</f>
        <v>0</v>
      </c>
      <c r="AM12" s="23">
        <f>AJ12+AK12+AL12</f>
        <v>6991.3</v>
      </c>
      <c r="AN12" s="23"/>
      <c r="AO12" s="23">
        <v>7800.9</v>
      </c>
      <c r="AP12" s="23"/>
      <c r="AQ12" s="23">
        <f>AN12+AO12+AP12</f>
        <v>7800.9</v>
      </c>
      <c r="AR12" s="23">
        <f aca="true" t="shared" si="26" ref="AR12:AT13">AJ12+AN12</f>
        <v>6991.3</v>
      </c>
      <c r="AS12" s="23">
        <f t="shared" si="26"/>
        <v>7800.9</v>
      </c>
      <c r="AT12" s="23">
        <f t="shared" si="26"/>
        <v>0</v>
      </c>
      <c r="AU12" s="23">
        <f>AR12+AS12+AT12</f>
        <v>14792.2</v>
      </c>
      <c r="AV12" s="80"/>
      <c r="AW12" s="80"/>
      <c r="AX12" s="80"/>
      <c r="AY12" s="80">
        <f>AV12+AW12+AX12</f>
        <v>0</v>
      </c>
      <c r="AZ12" s="23">
        <f t="shared" si="14"/>
        <v>6991.3</v>
      </c>
      <c r="BA12" s="23">
        <f t="shared" si="15"/>
        <v>7800.9</v>
      </c>
      <c r="BB12" s="23">
        <f t="shared" si="16"/>
        <v>0</v>
      </c>
      <c r="BC12" s="23">
        <f>AZ12+BA12+BB12</f>
        <v>14792.2</v>
      </c>
      <c r="BD12" s="80"/>
      <c r="BE12" s="80"/>
      <c r="BF12" s="80"/>
      <c r="BG12" s="80">
        <f>BD12+BE12+BF12</f>
        <v>0</v>
      </c>
      <c r="BH12" s="23">
        <f aca="true" t="shared" si="27" ref="BH12:BJ16">AZ12+BD12</f>
        <v>6991.3</v>
      </c>
      <c r="BI12" s="23">
        <f t="shared" si="27"/>
        <v>7800.9</v>
      </c>
      <c r="BJ12" s="23">
        <f t="shared" si="27"/>
        <v>0</v>
      </c>
      <c r="BK12" s="23">
        <f>BH12+BI12+BJ12</f>
        <v>14792.2</v>
      </c>
    </row>
    <row r="13" spans="1:63" ht="42" customHeight="1">
      <c r="A13" s="85"/>
      <c r="B13" s="87"/>
      <c r="C13" s="44" t="s">
        <v>9</v>
      </c>
      <c r="D13" s="23"/>
      <c r="E13" s="23"/>
      <c r="F13" s="23"/>
      <c r="G13" s="23"/>
      <c r="H13" s="53"/>
      <c r="I13" s="53"/>
      <c r="J13" s="53"/>
      <c r="K13" s="53"/>
      <c r="L13" s="23"/>
      <c r="M13" s="23"/>
      <c r="N13" s="23"/>
      <c r="O13" s="23"/>
      <c r="P13" s="53"/>
      <c r="Q13" s="53"/>
      <c r="R13" s="53"/>
      <c r="S13" s="53"/>
      <c r="T13" s="23"/>
      <c r="U13" s="23"/>
      <c r="V13" s="23"/>
      <c r="W13" s="23"/>
      <c r="X13" s="53"/>
      <c r="Y13" s="53"/>
      <c r="Z13" s="53"/>
      <c r="AA13" s="53"/>
      <c r="AB13" s="23"/>
      <c r="AC13" s="23"/>
      <c r="AD13" s="23"/>
      <c r="AE13" s="64"/>
      <c r="AF13" s="53"/>
      <c r="AG13" s="53"/>
      <c r="AH13" s="53"/>
      <c r="AI13" s="53"/>
      <c r="AJ13" s="23"/>
      <c r="AK13" s="23"/>
      <c r="AL13" s="23"/>
      <c r="AM13" s="23"/>
      <c r="AN13" s="23">
        <v>35312</v>
      </c>
      <c r="AO13" s="23"/>
      <c r="AP13" s="23"/>
      <c r="AQ13" s="23">
        <f>AN13+AO13+AP13</f>
        <v>35312</v>
      </c>
      <c r="AR13" s="23">
        <f t="shared" si="26"/>
        <v>35312</v>
      </c>
      <c r="AS13" s="23">
        <f t="shared" si="26"/>
        <v>0</v>
      </c>
      <c r="AT13" s="23">
        <f t="shared" si="26"/>
        <v>0</v>
      </c>
      <c r="AU13" s="23">
        <f>AR13+AS13+AT13</f>
        <v>35312</v>
      </c>
      <c r="AV13" s="80"/>
      <c r="AW13" s="80"/>
      <c r="AX13" s="80"/>
      <c r="AY13" s="80">
        <f>AV13+AW13+AX13</f>
        <v>0</v>
      </c>
      <c r="AZ13" s="23">
        <f t="shared" si="14"/>
        <v>35312</v>
      </c>
      <c r="BA13" s="23">
        <f t="shared" si="15"/>
        <v>0</v>
      </c>
      <c r="BB13" s="23">
        <f t="shared" si="16"/>
        <v>0</v>
      </c>
      <c r="BC13" s="23">
        <f>AZ13+BA13+BB13</f>
        <v>35312</v>
      </c>
      <c r="BD13" s="80">
        <v>-35312</v>
      </c>
      <c r="BE13" s="80"/>
      <c r="BF13" s="80"/>
      <c r="BG13" s="80">
        <f>BD13+BE13+BF13</f>
        <v>-35312</v>
      </c>
      <c r="BH13" s="23">
        <f t="shared" si="27"/>
        <v>0</v>
      </c>
      <c r="BI13" s="23">
        <f t="shared" si="27"/>
        <v>0</v>
      </c>
      <c r="BJ13" s="23">
        <f t="shared" si="27"/>
        <v>0</v>
      </c>
      <c r="BK13" s="23">
        <f>BH13+BI13+BJ13</f>
        <v>0</v>
      </c>
    </row>
    <row r="14" spans="1:63" ht="36" customHeight="1">
      <c r="A14" s="42" t="s">
        <v>7</v>
      </c>
      <c r="B14" s="43" t="s">
        <v>8</v>
      </c>
      <c r="C14" s="44" t="s">
        <v>9</v>
      </c>
      <c r="D14" s="23">
        <v>34775.3</v>
      </c>
      <c r="E14" s="23">
        <v>31891.5</v>
      </c>
      <c r="F14" s="23">
        <v>0</v>
      </c>
      <c r="G14" s="23">
        <f t="shared" si="18"/>
        <v>66666.8</v>
      </c>
      <c r="H14" s="53"/>
      <c r="I14" s="53"/>
      <c r="J14" s="53"/>
      <c r="K14" s="53">
        <f t="shared" si="19"/>
        <v>0</v>
      </c>
      <c r="L14" s="23">
        <f t="shared" si="0"/>
        <v>34775.3</v>
      </c>
      <c r="M14" s="23">
        <f t="shared" si="0"/>
        <v>31891.5</v>
      </c>
      <c r="N14" s="23">
        <f t="shared" si="0"/>
        <v>0</v>
      </c>
      <c r="O14" s="23">
        <f t="shared" si="20"/>
        <v>66666.8</v>
      </c>
      <c r="P14" s="53"/>
      <c r="Q14" s="53"/>
      <c r="R14" s="53"/>
      <c r="S14" s="53">
        <f t="shared" si="21"/>
        <v>0</v>
      </c>
      <c r="T14" s="23">
        <f t="shared" si="1"/>
        <v>34775.3</v>
      </c>
      <c r="U14" s="23">
        <f t="shared" si="2"/>
        <v>31891.5</v>
      </c>
      <c r="V14" s="23">
        <f t="shared" si="3"/>
        <v>0</v>
      </c>
      <c r="W14" s="23">
        <f t="shared" si="22"/>
        <v>66666.8</v>
      </c>
      <c r="X14" s="53"/>
      <c r="Y14" s="53"/>
      <c r="Z14" s="53"/>
      <c r="AA14" s="53">
        <f t="shared" si="23"/>
        <v>0</v>
      </c>
      <c r="AB14" s="23">
        <f t="shared" si="4"/>
        <v>34775.3</v>
      </c>
      <c r="AC14" s="23">
        <f t="shared" si="5"/>
        <v>31891.5</v>
      </c>
      <c r="AD14" s="23">
        <f t="shared" si="6"/>
        <v>0</v>
      </c>
      <c r="AE14" s="64">
        <f t="shared" si="7"/>
        <v>66666.8</v>
      </c>
      <c r="AF14" s="53"/>
      <c r="AG14" s="53"/>
      <c r="AH14" s="53"/>
      <c r="AI14" s="53">
        <f t="shared" si="24"/>
        <v>0</v>
      </c>
      <c r="AJ14" s="23">
        <f t="shared" si="8"/>
        <v>34775.3</v>
      </c>
      <c r="AK14" s="23">
        <f t="shared" si="8"/>
        <v>31891.5</v>
      </c>
      <c r="AL14" s="23">
        <f t="shared" si="8"/>
        <v>0</v>
      </c>
      <c r="AM14" s="23">
        <f t="shared" si="9"/>
        <v>66666.8</v>
      </c>
      <c r="AN14" s="23">
        <v>4575.7</v>
      </c>
      <c r="AO14" s="23">
        <v>4832</v>
      </c>
      <c r="AP14" s="23"/>
      <c r="AQ14" s="23">
        <f t="shared" si="25"/>
        <v>9407.7</v>
      </c>
      <c r="AR14" s="23">
        <f t="shared" si="10"/>
        <v>39351</v>
      </c>
      <c r="AS14" s="23">
        <f t="shared" si="11"/>
        <v>36723.5</v>
      </c>
      <c r="AT14" s="23">
        <f t="shared" si="12"/>
        <v>0</v>
      </c>
      <c r="AU14" s="23">
        <f t="shared" si="13"/>
        <v>76074.5</v>
      </c>
      <c r="AV14" s="53"/>
      <c r="AW14" s="53"/>
      <c r="AX14" s="53"/>
      <c r="AY14" s="53">
        <f aca="true" t="shared" si="28" ref="AY14:AY24">AV14+AW14+AX14</f>
        <v>0</v>
      </c>
      <c r="AZ14" s="23">
        <f t="shared" si="14"/>
        <v>39351</v>
      </c>
      <c r="BA14" s="23">
        <f t="shared" si="15"/>
        <v>36723.5</v>
      </c>
      <c r="BB14" s="23">
        <f t="shared" si="16"/>
        <v>0</v>
      </c>
      <c r="BC14" s="23">
        <f aca="true" t="shared" si="29" ref="BC14:BC24">AZ14+BA14+BB14</f>
        <v>76074.5</v>
      </c>
      <c r="BD14" s="53"/>
      <c r="BE14" s="53"/>
      <c r="BF14" s="53"/>
      <c r="BG14" s="53">
        <f aca="true" t="shared" si="30" ref="BG14:BG24">BD14+BE14+BF14</f>
        <v>0</v>
      </c>
      <c r="BH14" s="23">
        <f t="shared" si="27"/>
        <v>39351</v>
      </c>
      <c r="BI14" s="23">
        <f t="shared" si="27"/>
        <v>36723.5</v>
      </c>
      <c r="BJ14" s="23">
        <f t="shared" si="27"/>
        <v>0</v>
      </c>
      <c r="BK14" s="23">
        <f aca="true" t="shared" si="31" ref="BK14:BK24">BH14+BI14+BJ14</f>
        <v>76074.5</v>
      </c>
    </row>
    <row r="15" spans="1:63" ht="44.25" customHeight="1">
      <c r="A15" s="42" t="s">
        <v>25</v>
      </c>
      <c r="B15" s="43" t="s">
        <v>8</v>
      </c>
      <c r="C15" s="44" t="s">
        <v>9</v>
      </c>
      <c r="D15" s="23">
        <v>23138.4</v>
      </c>
      <c r="E15" s="23">
        <v>0</v>
      </c>
      <c r="F15" s="23">
        <v>0</v>
      </c>
      <c r="G15" s="23">
        <f t="shared" si="18"/>
        <v>23138.4</v>
      </c>
      <c r="H15" s="53"/>
      <c r="I15" s="53"/>
      <c r="J15" s="53"/>
      <c r="K15" s="53">
        <f t="shared" si="19"/>
        <v>0</v>
      </c>
      <c r="L15" s="23">
        <f t="shared" si="0"/>
        <v>23138.4</v>
      </c>
      <c r="M15" s="23">
        <f t="shared" si="0"/>
        <v>0</v>
      </c>
      <c r="N15" s="23">
        <f t="shared" si="0"/>
        <v>0</v>
      </c>
      <c r="O15" s="23">
        <f t="shared" si="20"/>
        <v>23138.4</v>
      </c>
      <c r="P15" s="53"/>
      <c r="Q15" s="53"/>
      <c r="R15" s="53"/>
      <c r="S15" s="53">
        <f t="shared" si="21"/>
        <v>0</v>
      </c>
      <c r="T15" s="23">
        <f t="shared" si="1"/>
        <v>23138.4</v>
      </c>
      <c r="U15" s="23">
        <f t="shared" si="2"/>
        <v>0</v>
      </c>
      <c r="V15" s="23">
        <f t="shared" si="3"/>
        <v>0</v>
      </c>
      <c r="W15" s="23">
        <f t="shared" si="22"/>
        <v>23138.4</v>
      </c>
      <c r="X15" s="53"/>
      <c r="Y15" s="53"/>
      <c r="Z15" s="53"/>
      <c r="AA15" s="53">
        <f t="shared" si="23"/>
        <v>0</v>
      </c>
      <c r="AB15" s="23">
        <f t="shared" si="4"/>
        <v>23138.4</v>
      </c>
      <c r="AC15" s="23">
        <f t="shared" si="5"/>
        <v>0</v>
      </c>
      <c r="AD15" s="23">
        <f t="shared" si="6"/>
        <v>0</v>
      </c>
      <c r="AE15" s="64">
        <f t="shared" si="7"/>
        <v>23138.4</v>
      </c>
      <c r="AF15" s="53"/>
      <c r="AG15" s="53"/>
      <c r="AH15" s="53"/>
      <c r="AI15" s="53">
        <f t="shared" si="24"/>
        <v>0</v>
      </c>
      <c r="AJ15" s="23">
        <f t="shared" si="8"/>
        <v>23138.4</v>
      </c>
      <c r="AK15" s="23">
        <f t="shared" si="8"/>
        <v>0</v>
      </c>
      <c r="AL15" s="23">
        <f t="shared" si="8"/>
        <v>0</v>
      </c>
      <c r="AM15" s="23">
        <f t="shared" si="9"/>
        <v>23138.4</v>
      </c>
      <c r="AN15" s="23"/>
      <c r="AO15" s="23"/>
      <c r="AP15" s="23"/>
      <c r="AQ15" s="23">
        <f t="shared" si="25"/>
        <v>0</v>
      </c>
      <c r="AR15" s="23">
        <f t="shared" si="10"/>
        <v>23138.4</v>
      </c>
      <c r="AS15" s="23">
        <f t="shared" si="11"/>
        <v>0</v>
      </c>
      <c r="AT15" s="23">
        <f t="shared" si="12"/>
        <v>0</v>
      </c>
      <c r="AU15" s="23">
        <f t="shared" si="13"/>
        <v>23138.4</v>
      </c>
      <c r="AV15" s="53"/>
      <c r="AW15" s="53"/>
      <c r="AX15" s="53"/>
      <c r="AY15" s="53">
        <f t="shared" si="28"/>
        <v>0</v>
      </c>
      <c r="AZ15" s="23">
        <f t="shared" si="14"/>
        <v>23138.4</v>
      </c>
      <c r="BA15" s="23">
        <f t="shared" si="15"/>
        <v>0</v>
      </c>
      <c r="BB15" s="23">
        <f t="shared" si="16"/>
        <v>0</v>
      </c>
      <c r="BC15" s="23">
        <f t="shared" si="29"/>
        <v>23138.4</v>
      </c>
      <c r="BD15" s="53"/>
      <c r="BE15" s="53"/>
      <c r="BF15" s="53"/>
      <c r="BG15" s="53">
        <f t="shared" si="30"/>
        <v>0</v>
      </c>
      <c r="BH15" s="23">
        <f t="shared" si="27"/>
        <v>23138.4</v>
      </c>
      <c r="BI15" s="23">
        <f t="shared" si="27"/>
        <v>0</v>
      </c>
      <c r="BJ15" s="23">
        <f t="shared" si="27"/>
        <v>0</v>
      </c>
      <c r="BK15" s="23">
        <f t="shared" si="31"/>
        <v>23138.4</v>
      </c>
    </row>
    <row r="16" spans="1:63" ht="78" customHeight="1">
      <c r="A16" s="45" t="s">
        <v>65</v>
      </c>
      <c r="B16" s="43" t="s">
        <v>8</v>
      </c>
      <c r="C16" s="16" t="s">
        <v>10</v>
      </c>
      <c r="D16" s="23">
        <v>5600</v>
      </c>
      <c r="E16" s="23">
        <v>5000</v>
      </c>
      <c r="F16" s="23">
        <v>0</v>
      </c>
      <c r="G16" s="23">
        <f t="shared" si="18"/>
        <v>10600</v>
      </c>
      <c r="H16" s="53"/>
      <c r="I16" s="53"/>
      <c r="J16" s="53"/>
      <c r="K16" s="53">
        <f t="shared" si="19"/>
        <v>0</v>
      </c>
      <c r="L16" s="23">
        <f t="shared" si="0"/>
        <v>5600</v>
      </c>
      <c r="M16" s="23">
        <f t="shared" si="0"/>
        <v>5000</v>
      </c>
      <c r="N16" s="23">
        <f t="shared" si="0"/>
        <v>0</v>
      </c>
      <c r="O16" s="23">
        <f t="shared" si="20"/>
        <v>10600</v>
      </c>
      <c r="P16" s="53"/>
      <c r="Q16" s="53"/>
      <c r="R16" s="53"/>
      <c r="S16" s="53">
        <f t="shared" si="21"/>
        <v>0</v>
      </c>
      <c r="T16" s="23">
        <f t="shared" si="1"/>
        <v>5600</v>
      </c>
      <c r="U16" s="23">
        <f t="shared" si="2"/>
        <v>5000</v>
      </c>
      <c r="V16" s="23">
        <f t="shared" si="3"/>
        <v>0</v>
      </c>
      <c r="W16" s="23">
        <f t="shared" si="22"/>
        <v>10600</v>
      </c>
      <c r="X16" s="53"/>
      <c r="Y16" s="53"/>
      <c r="Z16" s="53"/>
      <c r="AA16" s="53">
        <f t="shared" si="23"/>
        <v>0</v>
      </c>
      <c r="AB16" s="23">
        <f t="shared" si="4"/>
        <v>5600</v>
      </c>
      <c r="AC16" s="23">
        <f t="shared" si="5"/>
        <v>5000</v>
      </c>
      <c r="AD16" s="23">
        <f t="shared" si="6"/>
        <v>0</v>
      </c>
      <c r="AE16" s="64">
        <f t="shared" si="7"/>
        <v>10600</v>
      </c>
      <c r="AF16" s="53"/>
      <c r="AG16" s="53"/>
      <c r="AH16" s="53"/>
      <c r="AI16" s="53">
        <f t="shared" si="24"/>
        <v>0</v>
      </c>
      <c r="AJ16" s="23">
        <f t="shared" si="8"/>
        <v>5600</v>
      </c>
      <c r="AK16" s="23">
        <f t="shared" si="8"/>
        <v>5000</v>
      </c>
      <c r="AL16" s="23">
        <f t="shared" si="8"/>
        <v>0</v>
      </c>
      <c r="AM16" s="23">
        <f t="shared" si="9"/>
        <v>10600</v>
      </c>
      <c r="AN16" s="23"/>
      <c r="AO16" s="23"/>
      <c r="AP16" s="23"/>
      <c r="AQ16" s="23">
        <f t="shared" si="25"/>
        <v>0</v>
      </c>
      <c r="AR16" s="23">
        <f t="shared" si="10"/>
        <v>5600</v>
      </c>
      <c r="AS16" s="23">
        <f t="shared" si="11"/>
        <v>5000</v>
      </c>
      <c r="AT16" s="23">
        <f t="shared" si="12"/>
        <v>0</v>
      </c>
      <c r="AU16" s="23">
        <f t="shared" si="13"/>
        <v>10600</v>
      </c>
      <c r="AV16" s="53"/>
      <c r="AW16" s="53"/>
      <c r="AX16" s="53"/>
      <c r="AY16" s="53">
        <f t="shared" si="28"/>
        <v>0</v>
      </c>
      <c r="AZ16" s="23">
        <f t="shared" si="14"/>
        <v>5600</v>
      </c>
      <c r="BA16" s="23">
        <f t="shared" si="15"/>
        <v>5000</v>
      </c>
      <c r="BB16" s="23">
        <f t="shared" si="16"/>
        <v>0</v>
      </c>
      <c r="BC16" s="23">
        <f t="shared" si="29"/>
        <v>10600</v>
      </c>
      <c r="BD16" s="53"/>
      <c r="BE16" s="53"/>
      <c r="BF16" s="53"/>
      <c r="BG16" s="53">
        <f t="shared" si="30"/>
        <v>0</v>
      </c>
      <c r="BH16" s="23">
        <f t="shared" si="27"/>
        <v>5600</v>
      </c>
      <c r="BI16" s="23">
        <f t="shared" si="27"/>
        <v>5000</v>
      </c>
      <c r="BJ16" s="23">
        <f t="shared" si="27"/>
        <v>0</v>
      </c>
      <c r="BK16" s="23">
        <f t="shared" si="31"/>
        <v>10600</v>
      </c>
    </row>
    <row r="17" spans="1:63" ht="64.5" customHeight="1">
      <c r="A17" s="45" t="s">
        <v>92</v>
      </c>
      <c r="B17" s="16" t="s">
        <v>11</v>
      </c>
      <c r="C17" s="46" t="s">
        <v>12</v>
      </c>
      <c r="D17" s="23">
        <v>61492.7</v>
      </c>
      <c r="E17" s="23">
        <v>9909</v>
      </c>
      <c r="F17" s="23">
        <v>0</v>
      </c>
      <c r="G17" s="23">
        <f t="shared" si="18"/>
        <v>71401.7</v>
      </c>
      <c r="H17" s="23">
        <v>-1551.1</v>
      </c>
      <c r="I17" s="23"/>
      <c r="J17" s="23"/>
      <c r="K17" s="23">
        <f t="shared" si="19"/>
        <v>-1551.1</v>
      </c>
      <c r="L17" s="23">
        <f aca="true" t="shared" si="32" ref="L17:L29">D17+H17</f>
        <v>59941.6</v>
      </c>
      <c r="M17" s="23">
        <f aca="true" t="shared" si="33" ref="M17:M29">E17+I17</f>
        <v>9909</v>
      </c>
      <c r="N17" s="23">
        <f aca="true" t="shared" si="34" ref="N17:N29">F17+J17</f>
        <v>0</v>
      </c>
      <c r="O17" s="23">
        <f t="shared" si="20"/>
        <v>69850.6</v>
      </c>
      <c r="P17" s="23">
        <f>3337+29100-3337-29100</f>
        <v>0</v>
      </c>
      <c r="Q17" s="23"/>
      <c r="R17" s="23"/>
      <c r="S17" s="23">
        <f t="shared" si="21"/>
        <v>0</v>
      </c>
      <c r="T17" s="23">
        <f t="shared" si="1"/>
        <v>59941.6</v>
      </c>
      <c r="U17" s="23">
        <f t="shared" si="2"/>
        <v>9909</v>
      </c>
      <c r="V17" s="23">
        <f t="shared" si="3"/>
        <v>0</v>
      </c>
      <c r="W17" s="23">
        <f t="shared" si="22"/>
        <v>69850.6</v>
      </c>
      <c r="X17" s="53">
        <v>-59941.6</v>
      </c>
      <c r="Y17" s="53">
        <v>-9909</v>
      </c>
      <c r="Z17" s="53"/>
      <c r="AA17" s="53">
        <f t="shared" si="23"/>
        <v>-69850.6</v>
      </c>
      <c r="AB17" s="23"/>
      <c r="AC17" s="23"/>
      <c r="AD17" s="23"/>
      <c r="AE17" s="23">
        <f aca="true" t="shared" si="35" ref="AE17:AE29">AB17+AC17+AD17</f>
        <v>0</v>
      </c>
      <c r="AF17" s="53"/>
      <c r="AG17" s="53"/>
      <c r="AH17" s="53"/>
      <c r="AI17" s="53">
        <f t="shared" si="24"/>
        <v>0</v>
      </c>
      <c r="AJ17" s="23"/>
      <c r="AK17" s="23"/>
      <c r="AL17" s="23"/>
      <c r="AM17" s="23">
        <f t="shared" si="9"/>
        <v>0</v>
      </c>
      <c r="AN17" s="23"/>
      <c r="AO17" s="23"/>
      <c r="AP17" s="23"/>
      <c r="AQ17" s="23">
        <f t="shared" si="25"/>
        <v>0</v>
      </c>
      <c r="AR17" s="23"/>
      <c r="AS17" s="23"/>
      <c r="AT17" s="23"/>
      <c r="AU17" s="23">
        <f t="shared" si="13"/>
        <v>0</v>
      </c>
      <c r="AV17" s="53"/>
      <c r="AW17" s="53"/>
      <c r="AX17" s="53"/>
      <c r="AY17" s="53">
        <f t="shared" si="28"/>
        <v>0</v>
      </c>
      <c r="AZ17" s="23"/>
      <c r="BA17" s="23"/>
      <c r="BB17" s="23"/>
      <c r="BC17" s="23">
        <f t="shared" si="29"/>
        <v>0</v>
      </c>
      <c r="BD17" s="53"/>
      <c r="BE17" s="53"/>
      <c r="BF17" s="53"/>
      <c r="BG17" s="53">
        <f t="shared" si="30"/>
        <v>0</v>
      </c>
      <c r="BH17" s="23"/>
      <c r="BI17" s="23"/>
      <c r="BJ17" s="23"/>
      <c r="BK17" s="23">
        <f t="shared" si="31"/>
        <v>0</v>
      </c>
    </row>
    <row r="18" spans="1:63" ht="78" customHeight="1">
      <c r="A18" s="39" t="s">
        <v>71</v>
      </c>
      <c r="B18" s="47" t="s">
        <v>69</v>
      </c>
      <c r="C18" s="47" t="s">
        <v>6</v>
      </c>
      <c r="D18" s="23">
        <v>8526.4</v>
      </c>
      <c r="E18" s="23">
        <v>0</v>
      </c>
      <c r="F18" s="23">
        <v>0</v>
      </c>
      <c r="G18" s="23">
        <f t="shared" si="18"/>
        <v>8526.4</v>
      </c>
      <c r="H18" s="53"/>
      <c r="I18" s="53"/>
      <c r="J18" s="53"/>
      <c r="K18" s="53">
        <f t="shared" si="19"/>
        <v>0</v>
      </c>
      <c r="L18" s="23">
        <f t="shared" si="32"/>
        <v>8526.4</v>
      </c>
      <c r="M18" s="23">
        <f t="shared" si="33"/>
        <v>0</v>
      </c>
      <c r="N18" s="23">
        <f t="shared" si="34"/>
        <v>0</v>
      </c>
      <c r="O18" s="23">
        <f t="shared" si="20"/>
        <v>8526.4</v>
      </c>
      <c r="P18" s="53"/>
      <c r="Q18" s="53"/>
      <c r="R18" s="53"/>
      <c r="S18" s="53">
        <f t="shared" si="21"/>
        <v>0</v>
      </c>
      <c r="T18" s="23">
        <f t="shared" si="1"/>
        <v>8526.4</v>
      </c>
      <c r="U18" s="23">
        <f t="shared" si="2"/>
        <v>0</v>
      </c>
      <c r="V18" s="23">
        <f t="shared" si="3"/>
        <v>0</v>
      </c>
      <c r="W18" s="23">
        <f t="shared" si="22"/>
        <v>8526.4</v>
      </c>
      <c r="X18" s="53"/>
      <c r="Y18" s="53"/>
      <c r="Z18" s="53"/>
      <c r="AA18" s="53">
        <f t="shared" si="23"/>
        <v>0</v>
      </c>
      <c r="AB18" s="23">
        <f t="shared" si="4"/>
        <v>8526.4</v>
      </c>
      <c r="AC18" s="23">
        <f t="shared" si="5"/>
        <v>0</v>
      </c>
      <c r="AD18" s="23">
        <f t="shared" si="6"/>
        <v>0</v>
      </c>
      <c r="AE18" s="23">
        <f t="shared" si="35"/>
        <v>8526.4</v>
      </c>
      <c r="AF18" s="53"/>
      <c r="AG18" s="53"/>
      <c r="AH18" s="53"/>
      <c r="AI18" s="53">
        <f t="shared" si="24"/>
        <v>0</v>
      </c>
      <c r="AJ18" s="23">
        <f aca="true" t="shared" si="36" ref="AJ18:AJ37">AB18+AF18</f>
        <v>8526.4</v>
      </c>
      <c r="AK18" s="23">
        <f aca="true" t="shared" si="37" ref="AK18:AK37">AC18+AG18</f>
        <v>0</v>
      </c>
      <c r="AL18" s="23">
        <f aca="true" t="shared" si="38" ref="AL18:AL37">AD18+AH18</f>
        <v>0</v>
      </c>
      <c r="AM18" s="23">
        <f t="shared" si="9"/>
        <v>8526.4</v>
      </c>
      <c r="AN18" s="23"/>
      <c r="AO18" s="23"/>
      <c r="AP18" s="23"/>
      <c r="AQ18" s="23">
        <f t="shared" si="25"/>
        <v>0</v>
      </c>
      <c r="AR18" s="64">
        <f aca="true" t="shared" si="39" ref="AR18:AR37">AJ18+AN18</f>
        <v>8526.4</v>
      </c>
      <c r="AS18" s="23">
        <f aca="true" t="shared" si="40" ref="AS18:AS37">AK18+AO18</f>
        <v>0</v>
      </c>
      <c r="AT18" s="23">
        <f aca="true" t="shared" si="41" ref="AT18:AT37">AL18+AP18</f>
        <v>0</v>
      </c>
      <c r="AU18" s="64">
        <f t="shared" si="13"/>
        <v>8526.4</v>
      </c>
      <c r="AV18" s="53">
        <v>-1455</v>
      </c>
      <c r="AW18" s="53"/>
      <c r="AX18" s="53"/>
      <c r="AY18" s="53">
        <f t="shared" si="28"/>
        <v>-1455</v>
      </c>
      <c r="AZ18" s="23">
        <f aca="true" t="shared" si="42" ref="AZ18:AZ33">AR18+AV18</f>
        <v>7071.4</v>
      </c>
      <c r="BA18" s="23">
        <f aca="true" t="shared" si="43" ref="BA18:BA33">AS18+AW18</f>
        <v>0</v>
      </c>
      <c r="BB18" s="23">
        <f aca="true" t="shared" si="44" ref="BB18:BB33">AT18+AX18</f>
        <v>0</v>
      </c>
      <c r="BC18" s="23">
        <f t="shared" si="29"/>
        <v>7071.4</v>
      </c>
      <c r="BD18" s="53"/>
      <c r="BE18" s="53"/>
      <c r="BF18" s="53"/>
      <c r="BG18" s="53">
        <f t="shared" si="30"/>
        <v>0</v>
      </c>
      <c r="BH18" s="23">
        <f aca="true" t="shared" si="45" ref="BH18:BH38">AZ18+BD18</f>
        <v>7071.4</v>
      </c>
      <c r="BI18" s="23">
        <f aca="true" t="shared" si="46" ref="BI18:BI38">BA18+BE18</f>
        <v>0</v>
      </c>
      <c r="BJ18" s="23">
        <f aca="true" t="shared" si="47" ref="BJ18:BJ38">BB18+BF18</f>
        <v>0</v>
      </c>
      <c r="BK18" s="23">
        <f t="shared" si="31"/>
        <v>7071.4</v>
      </c>
    </row>
    <row r="19" spans="1:63" ht="75.75" customHeight="1">
      <c r="A19" s="45" t="s">
        <v>79</v>
      </c>
      <c r="B19" s="48" t="s">
        <v>13</v>
      </c>
      <c r="C19" s="46" t="s">
        <v>62</v>
      </c>
      <c r="D19" s="23">
        <v>6070.3</v>
      </c>
      <c r="E19" s="23">
        <v>30145.7</v>
      </c>
      <c r="F19" s="23">
        <v>0</v>
      </c>
      <c r="G19" s="23">
        <f t="shared" si="18"/>
        <v>36216</v>
      </c>
      <c r="H19" s="53"/>
      <c r="I19" s="53"/>
      <c r="J19" s="53"/>
      <c r="K19" s="53">
        <f t="shared" si="19"/>
        <v>0</v>
      </c>
      <c r="L19" s="23">
        <f t="shared" si="32"/>
        <v>6070.3</v>
      </c>
      <c r="M19" s="23">
        <f t="shared" si="33"/>
        <v>30145.7</v>
      </c>
      <c r="N19" s="23">
        <f t="shared" si="34"/>
        <v>0</v>
      </c>
      <c r="O19" s="23">
        <f t="shared" si="20"/>
        <v>36216</v>
      </c>
      <c r="P19" s="53">
        <v>1789</v>
      </c>
      <c r="Q19" s="53">
        <v>75749.8</v>
      </c>
      <c r="R19" s="53"/>
      <c r="S19" s="53">
        <f t="shared" si="21"/>
        <v>77538.8</v>
      </c>
      <c r="T19" s="23">
        <f t="shared" si="1"/>
        <v>7859.3</v>
      </c>
      <c r="U19" s="23">
        <f t="shared" si="2"/>
        <v>105895.5</v>
      </c>
      <c r="V19" s="23">
        <f t="shared" si="3"/>
        <v>0</v>
      </c>
      <c r="W19" s="23">
        <f t="shared" si="22"/>
        <v>113754.8</v>
      </c>
      <c r="X19" s="53"/>
      <c r="Y19" s="53"/>
      <c r="Z19" s="53"/>
      <c r="AA19" s="53">
        <f t="shared" si="23"/>
        <v>0</v>
      </c>
      <c r="AB19" s="23">
        <f t="shared" si="4"/>
        <v>7859.3</v>
      </c>
      <c r="AC19" s="23">
        <f t="shared" si="5"/>
        <v>105895.5</v>
      </c>
      <c r="AD19" s="23">
        <f t="shared" si="6"/>
        <v>0</v>
      </c>
      <c r="AE19" s="23">
        <f t="shared" si="35"/>
        <v>113754.8</v>
      </c>
      <c r="AF19" s="53"/>
      <c r="AG19" s="53"/>
      <c r="AH19" s="53"/>
      <c r="AI19" s="53">
        <f t="shared" si="24"/>
        <v>0</v>
      </c>
      <c r="AJ19" s="23">
        <f t="shared" si="36"/>
        <v>7859.3</v>
      </c>
      <c r="AK19" s="23">
        <f t="shared" si="37"/>
        <v>105895.5</v>
      </c>
      <c r="AL19" s="23">
        <f t="shared" si="38"/>
        <v>0</v>
      </c>
      <c r="AM19" s="23">
        <f t="shared" si="9"/>
        <v>113754.8</v>
      </c>
      <c r="AN19" s="23"/>
      <c r="AO19" s="23"/>
      <c r="AP19" s="23"/>
      <c r="AQ19" s="23">
        <f t="shared" si="25"/>
        <v>0</v>
      </c>
      <c r="AR19" s="23">
        <f t="shared" si="39"/>
        <v>7859.3</v>
      </c>
      <c r="AS19" s="64">
        <f t="shared" si="40"/>
        <v>105895.5</v>
      </c>
      <c r="AT19" s="23">
        <f t="shared" si="41"/>
        <v>0</v>
      </c>
      <c r="AU19" s="64">
        <f t="shared" si="13"/>
        <v>113754.8</v>
      </c>
      <c r="AV19" s="53"/>
      <c r="AW19" s="53">
        <f>4992.9-49500</f>
        <v>-44507.1</v>
      </c>
      <c r="AX19" s="53"/>
      <c r="AY19" s="53">
        <f t="shared" si="28"/>
        <v>-44507.1</v>
      </c>
      <c r="AZ19" s="23">
        <f t="shared" si="42"/>
        <v>7859.3</v>
      </c>
      <c r="BA19" s="23">
        <f t="shared" si="43"/>
        <v>61388.4</v>
      </c>
      <c r="BB19" s="23">
        <f t="shared" si="44"/>
        <v>0</v>
      </c>
      <c r="BC19" s="23">
        <f t="shared" si="29"/>
        <v>69247.7</v>
      </c>
      <c r="BD19" s="53"/>
      <c r="BE19" s="53">
        <v>-24246.1</v>
      </c>
      <c r="BF19" s="53"/>
      <c r="BG19" s="53">
        <f t="shared" si="30"/>
        <v>-24246.1</v>
      </c>
      <c r="BH19" s="23">
        <f t="shared" si="45"/>
        <v>7859.3</v>
      </c>
      <c r="BI19" s="23">
        <f t="shared" si="46"/>
        <v>37142.3</v>
      </c>
      <c r="BJ19" s="23">
        <f t="shared" si="47"/>
        <v>0</v>
      </c>
      <c r="BK19" s="23">
        <f t="shared" si="31"/>
        <v>45001.600000000006</v>
      </c>
    </row>
    <row r="20" spans="1:63" ht="105" customHeight="1">
      <c r="A20" s="49" t="s">
        <v>55</v>
      </c>
      <c r="B20" s="48" t="s">
        <v>13</v>
      </c>
      <c r="C20" s="41" t="s">
        <v>15</v>
      </c>
      <c r="D20" s="23">
        <v>130935.7</v>
      </c>
      <c r="E20" s="23">
        <v>220258.7</v>
      </c>
      <c r="F20" s="23">
        <v>15000</v>
      </c>
      <c r="G20" s="23">
        <f t="shared" si="18"/>
        <v>366194.4</v>
      </c>
      <c r="H20" s="53"/>
      <c r="I20" s="53"/>
      <c r="J20" s="53"/>
      <c r="K20" s="53">
        <f t="shared" si="19"/>
        <v>0</v>
      </c>
      <c r="L20" s="23">
        <f t="shared" si="32"/>
        <v>130935.7</v>
      </c>
      <c r="M20" s="23">
        <f t="shared" si="33"/>
        <v>220258.7</v>
      </c>
      <c r="N20" s="23">
        <f t="shared" si="34"/>
        <v>15000</v>
      </c>
      <c r="O20" s="23">
        <f t="shared" si="20"/>
        <v>366194.4</v>
      </c>
      <c r="P20" s="53">
        <v>28601.2</v>
      </c>
      <c r="Q20" s="53">
        <v>27083</v>
      </c>
      <c r="R20" s="53">
        <v>5000</v>
      </c>
      <c r="S20" s="53">
        <f t="shared" si="21"/>
        <v>60684.2</v>
      </c>
      <c r="T20" s="23">
        <f t="shared" si="1"/>
        <v>159536.9</v>
      </c>
      <c r="U20" s="23">
        <f t="shared" si="2"/>
        <v>247341.7</v>
      </c>
      <c r="V20" s="23">
        <f t="shared" si="3"/>
        <v>20000</v>
      </c>
      <c r="W20" s="23">
        <f t="shared" si="22"/>
        <v>426878.6</v>
      </c>
      <c r="X20" s="53"/>
      <c r="Y20" s="53"/>
      <c r="Z20" s="53"/>
      <c r="AA20" s="53">
        <f t="shared" si="23"/>
        <v>0</v>
      </c>
      <c r="AB20" s="23">
        <f t="shared" si="4"/>
        <v>159536.9</v>
      </c>
      <c r="AC20" s="23">
        <f t="shared" si="5"/>
        <v>247341.7</v>
      </c>
      <c r="AD20" s="23">
        <f t="shared" si="6"/>
        <v>20000</v>
      </c>
      <c r="AE20" s="23">
        <f t="shared" si="35"/>
        <v>426878.6</v>
      </c>
      <c r="AF20" s="53"/>
      <c r="AG20" s="53"/>
      <c r="AH20" s="53"/>
      <c r="AI20" s="53">
        <f t="shared" si="24"/>
        <v>0</v>
      </c>
      <c r="AJ20" s="23">
        <f t="shared" si="36"/>
        <v>159536.9</v>
      </c>
      <c r="AK20" s="23">
        <f t="shared" si="37"/>
        <v>247341.7</v>
      </c>
      <c r="AL20" s="23">
        <f t="shared" si="38"/>
        <v>20000</v>
      </c>
      <c r="AM20" s="23">
        <f t="shared" si="9"/>
        <v>426878.6</v>
      </c>
      <c r="AN20" s="23">
        <f>3278.7-14000-7896.5-29813.7</f>
        <v>-48431.5</v>
      </c>
      <c r="AO20" s="23">
        <f>325385.8+26000</f>
        <v>351385.8</v>
      </c>
      <c r="AP20" s="23">
        <v>27881.4</v>
      </c>
      <c r="AQ20" s="23">
        <f t="shared" si="25"/>
        <v>330835.7</v>
      </c>
      <c r="AR20" s="64">
        <f t="shared" si="39"/>
        <v>111105.4</v>
      </c>
      <c r="AS20" s="64">
        <f t="shared" si="40"/>
        <v>598727.5</v>
      </c>
      <c r="AT20" s="23">
        <f t="shared" si="41"/>
        <v>47881.4</v>
      </c>
      <c r="AU20" s="64">
        <f t="shared" si="13"/>
        <v>757714.3</v>
      </c>
      <c r="AV20" s="53">
        <f>-5768+2250.3</f>
        <v>-3517.7</v>
      </c>
      <c r="AW20" s="53">
        <v>-483.2</v>
      </c>
      <c r="AX20" s="53"/>
      <c r="AY20" s="53">
        <f t="shared" si="28"/>
        <v>-4000.8999999999996</v>
      </c>
      <c r="AZ20" s="23">
        <f t="shared" si="42"/>
        <v>107587.7</v>
      </c>
      <c r="BA20" s="23">
        <f t="shared" si="43"/>
        <v>598244.3</v>
      </c>
      <c r="BB20" s="23">
        <f t="shared" si="44"/>
        <v>47881.4</v>
      </c>
      <c r="BC20" s="23">
        <f t="shared" si="29"/>
        <v>753713.4</v>
      </c>
      <c r="BD20" s="53">
        <v>32862.8</v>
      </c>
      <c r="BE20" s="53">
        <v>-100000</v>
      </c>
      <c r="BF20" s="53"/>
      <c r="BG20" s="53">
        <f t="shared" si="30"/>
        <v>-67137.2</v>
      </c>
      <c r="BH20" s="23">
        <f t="shared" si="45"/>
        <v>140450.5</v>
      </c>
      <c r="BI20" s="23">
        <f t="shared" si="46"/>
        <v>498244.30000000005</v>
      </c>
      <c r="BJ20" s="23">
        <f t="shared" si="47"/>
        <v>47881.4</v>
      </c>
      <c r="BK20" s="23">
        <f t="shared" si="31"/>
        <v>686576.2000000001</v>
      </c>
    </row>
    <row r="21" spans="1:63" ht="92.25" customHeight="1">
      <c r="A21" s="49" t="s">
        <v>81</v>
      </c>
      <c r="B21" s="48" t="s">
        <v>13</v>
      </c>
      <c r="C21" s="41" t="s">
        <v>15</v>
      </c>
      <c r="D21" s="23">
        <v>491.1</v>
      </c>
      <c r="E21" s="23">
        <v>14969.3</v>
      </c>
      <c r="F21" s="23">
        <v>0</v>
      </c>
      <c r="G21" s="23">
        <f t="shared" si="18"/>
        <v>15460.4</v>
      </c>
      <c r="H21" s="53"/>
      <c r="I21" s="53"/>
      <c r="J21" s="53"/>
      <c r="K21" s="53">
        <f t="shared" si="19"/>
        <v>0</v>
      </c>
      <c r="L21" s="23">
        <f t="shared" si="32"/>
        <v>491.1</v>
      </c>
      <c r="M21" s="23">
        <f t="shared" si="33"/>
        <v>14969.3</v>
      </c>
      <c r="N21" s="23">
        <f t="shared" si="34"/>
        <v>0</v>
      </c>
      <c r="O21" s="23">
        <f t="shared" si="20"/>
        <v>15460.4</v>
      </c>
      <c r="P21" s="53"/>
      <c r="Q21" s="53"/>
      <c r="R21" s="53"/>
      <c r="S21" s="53">
        <f t="shared" si="21"/>
        <v>0</v>
      </c>
      <c r="T21" s="23">
        <f t="shared" si="1"/>
        <v>491.1</v>
      </c>
      <c r="U21" s="23">
        <f t="shared" si="2"/>
        <v>14969.3</v>
      </c>
      <c r="V21" s="23">
        <f t="shared" si="3"/>
        <v>0</v>
      </c>
      <c r="W21" s="23">
        <f t="shared" si="22"/>
        <v>15460.4</v>
      </c>
      <c r="X21" s="53"/>
      <c r="Y21" s="53"/>
      <c r="Z21" s="53"/>
      <c r="AA21" s="53">
        <f t="shared" si="23"/>
        <v>0</v>
      </c>
      <c r="AB21" s="23">
        <f t="shared" si="4"/>
        <v>491.1</v>
      </c>
      <c r="AC21" s="23">
        <f t="shared" si="5"/>
        <v>14969.3</v>
      </c>
      <c r="AD21" s="23">
        <f t="shared" si="6"/>
        <v>0</v>
      </c>
      <c r="AE21" s="23">
        <f t="shared" si="35"/>
        <v>15460.4</v>
      </c>
      <c r="AF21" s="53"/>
      <c r="AG21" s="53"/>
      <c r="AH21" s="53"/>
      <c r="AI21" s="53">
        <f t="shared" si="24"/>
        <v>0</v>
      </c>
      <c r="AJ21" s="23">
        <f t="shared" si="36"/>
        <v>491.1</v>
      </c>
      <c r="AK21" s="23">
        <f t="shared" si="37"/>
        <v>14969.3</v>
      </c>
      <c r="AL21" s="23">
        <f t="shared" si="38"/>
        <v>0</v>
      </c>
      <c r="AM21" s="23">
        <f t="shared" si="9"/>
        <v>15460.4</v>
      </c>
      <c r="AN21" s="23">
        <v>1628</v>
      </c>
      <c r="AO21" s="23"/>
      <c r="AP21" s="23"/>
      <c r="AQ21" s="23">
        <f t="shared" si="25"/>
        <v>1628</v>
      </c>
      <c r="AR21" s="23">
        <f t="shared" si="39"/>
        <v>2119.1</v>
      </c>
      <c r="AS21" s="23">
        <f t="shared" si="40"/>
        <v>14969.3</v>
      </c>
      <c r="AT21" s="23">
        <f t="shared" si="41"/>
        <v>0</v>
      </c>
      <c r="AU21" s="23">
        <f t="shared" si="13"/>
        <v>17088.399999999998</v>
      </c>
      <c r="AV21" s="53"/>
      <c r="AW21" s="53"/>
      <c r="AX21" s="53"/>
      <c r="AY21" s="53">
        <f t="shared" si="28"/>
        <v>0</v>
      </c>
      <c r="AZ21" s="23">
        <f t="shared" si="42"/>
        <v>2119.1</v>
      </c>
      <c r="BA21" s="23">
        <f t="shared" si="43"/>
        <v>14969.3</v>
      </c>
      <c r="BB21" s="23">
        <f t="shared" si="44"/>
        <v>0</v>
      </c>
      <c r="BC21" s="23">
        <f t="shared" si="29"/>
        <v>17088.399999999998</v>
      </c>
      <c r="BD21" s="53">
        <v>601.8</v>
      </c>
      <c r="BE21" s="53"/>
      <c r="BF21" s="53"/>
      <c r="BG21" s="53">
        <f t="shared" si="30"/>
        <v>601.8</v>
      </c>
      <c r="BH21" s="23">
        <f t="shared" si="45"/>
        <v>2720.8999999999996</v>
      </c>
      <c r="BI21" s="23">
        <f t="shared" si="46"/>
        <v>14969.3</v>
      </c>
      <c r="BJ21" s="23">
        <f t="shared" si="47"/>
        <v>0</v>
      </c>
      <c r="BK21" s="23">
        <f t="shared" si="31"/>
        <v>17690.199999999997</v>
      </c>
    </row>
    <row r="22" spans="1:63" ht="36.75" customHeight="1">
      <c r="A22" s="24" t="s">
        <v>18</v>
      </c>
      <c r="B22" s="48" t="s">
        <v>13</v>
      </c>
      <c r="C22" s="3" t="s">
        <v>6</v>
      </c>
      <c r="D22" s="23">
        <v>30000</v>
      </c>
      <c r="E22" s="23">
        <v>30000</v>
      </c>
      <c r="F22" s="23">
        <v>0</v>
      </c>
      <c r="G22" s="23">
        <f t="shared" si="18"/>
        <v>60000</v>
      </c>
      <c r="H22" s="53"/>
      <c r="I22" s="53"/>
      <c r="J22" s="53"/>
      <c r="K22" s="53">
        <f t="shared" si="19"/>
        <v>0</v>
      </c>
      <c r="L22" s="23">
        <f t="shared" si="32"/>
        <v>30000</v>
      </c>
      <c r="M22" s="23">
        <f t="shared" si="33"/>
        <v>30000</v>
      </c>
      <c r="N22" s="23">
        <f t="shared" si="34"/>
        <v>0</v>
      </c>
      <c r="O22" s="23">
        <f t="shared" si="20"/>
        <v>60000</v>
      </c>
      <c r="P22" s="53"/>
      <c r="Q22" s="55">
        <v>9700</v>
      </c>
      <c r="R22" s="53"/>
      <c r="S22" s="55">
        <f t="shared" si="21"/>
        <v>9700</v>
      </c>
      <c r="T22" s="23">
        <f t="shared" si="1"/>
        <v>30000</v>
      </c>
      <c r="U22" s="55">
        <f t="shared" si="2"/>
        <v>39700</v>
      </c>
      <c r="V22" s="23">
        <f t="shared" si="3"/>
        <v>0</v>
      </c>
      <c r="W22" s="55">
        <f t="shared" si="22"/>
        <v>69700</v>
      </c>
      <c r="X22" s="53"/>
      <c r="Y22" s="53"/>
      <c r="Z22" s="53"/>
      <c r="AA22" s="53">
        <f t="shared" si="23"/>
        <v>0</v>
      </c>
      <c r="AB22" s="23">
        <f t="shared" si="4"/>
        <v>30000</v>
      </c>
      <c r="AC22" s="23">
        <f t="shared" si="5"/>
        <v>39700</v>
      </c>
      <c r="AD22" s="23">
        <f t="shared" si="6"/>
        <v>0</v>
      </c>
      <c r="AE22" s="23">
        <f t="shared" si="35"/>
        <v>69700</v>
      </c>
      <c r="AF22" s="53"/>
      <c r="AG22" s="64">
        <v>2289.9</v>
      </c>
      <c r="AH22" s="53"/>
      <c r="AI22" s="64">
        <f t="shared" si="24"/>
        <v>2289.9</v>
      </c>
      <c r="AJ22" s="23">
        <f t="shared" si="36"/>
        <v>30000</v>
      </c>
      <c r="AK22" s="23">
        <f t="shared" si="37"/>
        <v>41989.9</v>
      </c>
      <c r="AL22" s="23">
        <f t="shared" si="38"/>
        <v>0</v>
      </c>
      <c r="AM22" s="23">
        <f t="shared" si="9"/>
        <v>71989.9</v>
      </c>
      <c r="AN22" s="23">
        <v>15000</v>
      </c>
      <c r="AO22" s="23">
        <f>9837.2+6578.6</f>
        <v>16415.800000000003</v>
      </c>
      <c r="AP22" s="23"/>
      <c r="AQ22" s="23">
        <f t="shared" si="25"/>
        <v>31415.800000000003</v>
      </c>
      <c r="AR22" s="23">
        <f t="shared" si="39"/>
        <v>45000</v>
      </c>
      <c r="AS22" s="23">
        <f t="shared" si="40"/>
        <v>58405.700000000004</v>
      </c>
      <c r="AT22" s="23">
        <f t="shared" si="41"/>
        <v>0</v>
      </c>
      <c r="AU22" s="23">
        <f t="shared" si="13"/>
        <v>103405.70000000001</v>
      </c>
      <c r="AV22" s="53"/>
      <c r="AW22" s="53"/>
      <c r="AX22" s="53"/>
      <c r="AY22" s="53">
        <f t="shared" si="28"/>
        <v>0</v>
      </c>
      <c r="AZ22" s="23">
        <f t="shared" si="42"/>
        <v>45000</v>
      </c>
      <c r="BA22" s="23">
        <f t="shared" si="43"/>
        <v>58405.700000000004</v>
      </c>
      <c r="BB22" s="23">
        <f t="shared" si="44"/>
        <v>0</v>
      </c>
      <c r="BC22" s="23">
        <f t="shared" si="29"/>
        <v>103405.70000000001</v>
      </c>
      <c r="BD22" s="53"/>
      <c r="BE22" s="53"/>
      <c r="BF22" s="53"/>
      <c r="BG22" s="53">
        <f t="shared" si="30"/>
        <v>0</v>
      </c>
      <c r="BH22" s="23">
        <f t="shared" si="45"/>
        <v>45000</v>
      </c>
      <c r="BI22" s="23">
        <f t="shared" si="46"/>
        <v>58405.700000000004</v>
      </c>
      <c r="BJ22" s="23">
        <f t="shared" si="47"/>
        <v>0</v>
      </c>
      <c r="BK22" s="23">
        <f t="shared" si="31"/>
        <v>103405.70000000001</v>
      </c>
    </row>
    <row r="23" spans="1:63" ht="86.25" customHeight="1">
      <c r="A23" s="49" t="s">
        <v>63</v>
      </c>
      <c r="B23" s="48" t="s">
        <v>13</v>
      </c>
      <c r="C23" s="46" t="s">
        <v>6</v>
      </c>
      <c r="D23" s="23">
        <v>104334</v>
      </c>
      <c r="E23" s="23">
        <v>138149.5</v>
      </c>
      <c r="F23" s="23">
        <v>0</v>
      </c>
      <c r="G23" s="23">
        <f t="shared" si="18"/>
        <v>242483.5</v>
      </c>
      <c r="H23" s="53"/>
      <c r="I23" s="53"/>
      <c r="J23" s="53"/>
      <c r="K23" s="53">
        <f t="shared" si="19"/>
        <v>0</v>
      </c>
      <c r="L23" s="23">
        <f t="shared" si="32"/>
        <v>104334</v>
      </c>
      <c r="M23" s="23">
        <f t="shared" si="33"/>
        <v>138149.5</v>
      </c>
      <c r="N23" s="23">
        <f t="shared" si="34"/>
        <v>0</v>
      </c>
      <c r="O23" s="23">
        <f t="shared" si="20"/>
        <v>242483.5</v>
      </c>
      <c r="P23" s="53"/>
      <c r="Q23" s="53">
        <v>39074.4</v>
      </c>
      <c r="R23" s="53"/>
      <c r="S23" s="53">
        <f t="shared" si="21"/>
        <v>39074.4</v>
      </c>
      <c r="T23" s="23">
        <f t="shared" si="1"/>
        <v>104334</v>
      </c>
      <c r="U23" s="23">
        <f t="shared" si="2"/>
        <v>177223.9</v>
      </c>
      <c r="V23" s="23">
        <f t="shared" si="3"/>
        <v>0</v>
      </c>
      <c r="W23" s="23">
        <f t="shared" si="22"/>
        <v>281557.9</v>
      </c>
      <c r="X23" s="53"/>
      <c r="Y23" s="55">
        <f>6445.7+30000-47366.9</f>
        <v>-10921.200000000004</v>
      </c>
      <c r="Z23" s="53"/>
      <c r="AA23" s="53">
        <f t="shared" si="23"/>
        <v>-10921.200000000004</v>
      </c>
      <c r="AB23" s="23">
        <f t="shared" si="4"/>
        <v>104334</v>
      </c>
      <c r="AC23" s="55">
        <f t="shared" si="5"/>
        <v>166302.69999999998</v>
      </c>
      <c r="AD23" s="23">
        <f t="shared" si="6"/>
        <v>0</v>
      </c>
      <c r="AE23" s="55">
        <f t="shared" si="35"/>
        <v>270636.69999999995</v>
      </c>
      <c r="AF23" s="53"/>
      <c r="AG23" s="53"/>
      <c r="AH23" s="53"/>
      <c r="AI23" s="53">
        <f t="shared" si="24"/>
        <v>0</v>
      </c>
      <c r="AJ23" s="23">
        <f t="shared" si="36"/>
        <v>104334</v>
      </c>
      <c r="AK23" s="23">
        <f t="shared" si="37"/>
        <v>166302.69999999998</v>
      </c>
      <c r="AL23" s="23">
        <f t="shared" si="38"/>
        <v>0</v>
      </c>
      <c r="AM23" s="23">
        <f t="shared" si="9"/>
        <v>270636.69999999995</v>
      </c>
      <c r="AN23" s="23">
        <v>-12492.4</v>
      </c>
      <c r="AO23" s="23">
        <f>41371.9-6445.7</f>
        <v>34926.200000000004</v>
      </c>
      <c r="AP23" s="23"/>
      <c r="AQ23" s="23">
        <f t="shared" si="25"/>
        <v>22433.800000000003</v>
      </c>
      <c r="AR23" s="23">
        <f t="shared" si="39"/>
        <v>91841.6</v>
      </c>
      <c r="AS23" s="64">
        <f t="shared" si="40"/>
        <v>201228.9</v>
      </c>
      <c r="AT23" s="23">
        <f t="shared" si="41"/>
        <v>0</v>
      </c>
      <c r="AU23" s="64">
        <f t="shared" si="13"/>
        <v>293070.5</v>
      </c>
      <c r="AV23" s="53"/>
      <c r="AW23" s="53">
        <v>20762.8</v>
      </c>
      <c r="AX23" s="53"/>
      <c r="AY23" s="53">
        <f t="shared" si="28"/>
        <v>20762.8</v>
      </c>
      <c r="AZ23" s="23">
        <f t="shared" si="42"/>
        <v>91841.6</v>
      </c>
      <c r="BA23" s="23">
        <f t="shared" si="43"/>
        <v>221991.69999999998</v>
      </c>
      <c r="BB23" s="23">
        <f t="shared" si="44"/>
        <v>0</v>
      </c>
      <c r="BC23" s="23">
        <f t="shared" si="29"/>
        <v>313833.3</v>
      </c>
      <c r="BD23" s="53">
        <v>45000</v>
      </c>
      <c r="BE23" s="53">
        <v>55000</v>
      </c>
      <c r="BF23" s="53"/>
      <c r="BG23" s="53">
        <f t="shared" si="30"/>
        <v>100000</v>
      </c>
      <c r="BH23" s="23">
        <f t="shared" si="45"/>
        <v>136841.6</v>
      </c>
      <c r="BI23" s="23">
        <f t="shared" si="46"/>
        <v>276991.69999999995</v>
      </c>
      <c r="BJ23" s="23">
        <f t="shared" si="47"/>
        <v>0</v>
      </c>
      <c r="BK23" s="23">
        <f t="shared" si="31"/>
        <v>413833.29999999993</v>
      </c>
    </row>
    <row r="24" spans="1:63" ht="54" customHeight="1">
      <c r="A24" s="49" t="s">
        <v>56</v>
      </c>
      <c r="B24" s="48" t="s">
        <v>13</v>
      </c>
      <c r="C24" s="46" t="s">
        <v>6</v>
      </c>
      <c r="D24" s="23">
        <v>93137.8</v>
      </c>
      <c r="E24" s="23">
        <v>0</v>
      </c>
      <c r="F24" s="23">
        <v>0</v>
      </c>
      <c r="G24" s="23">
        <f t="shared" si="18"/>
        <v>93137.8</v>
      </c>
      <c r="H24" s="53"/>
      <c r="I24" s="53"/>
      <c r="J24" s="53"/>
      <c r="K24" s="53">
        <f t="shared" si="19"/>
        <v>0</v>
      </c>
      <c r="L24" s="23">
        <f t="shared" si="32"/>
        <v>93137.8</v>
      </c>
      <c r="M24" s="23">
        <f t="shared" si="33"/>
        <v>0</v>
      </c>
      <c r="N24" s="23">
        <f t="shared" si="34"/>
        <v>0</v>
      </c>
      <c r="O24" s="23">
        <f t="shared" si="20"/>
        <v>93137.8</v>
      </c>
      <c r="P24" s="55">
        <f>44094.3-22746.5</f>
        <v>21347.800000000003</v>
      </c>
      <c r="Q24" s="53">
        <v>5365.1</v>
      </c>
      <c r="R24" s="53"/>
      <c r="S24" s="55">
        <f t="shared" si="21"/>
        <v>26712.9</v>
      </c>
      <c r="T24" s="55">
        <f t="shared" si="1"/>
        <v>114485.6</v>
      </c>
      <c r="U24" s="55">
        <f t="shared" si="2"/>
        <v>5365.1</v>
      </c>
      <c r="V24" s="55">
        <f t="shared" si="3"/>
        <v>0</v>
      </c>
      <c r="W24" s="55">
        <f t="shared" si="22"/>
        <v>119850.70000000001</v>
      </c>
      <c r="X24" s="53"/>
      <c r="Y24" s="53"/>
      <c r="Z24" s="53"/>
      <c r="AA24" s="53">
        <f t="shared" si="23"/>
        <v>0</v>
      </c>
      <c r="AB24" s="23">
        <f t="shared" si="4"/>
        <v>114485.6</v>
      </c>
      <c r="AC24" s="23">
        <f t="shared" si="5"/>
        <v>5365.1</v>
      </c>
      <c r="AD24" s="23">
        <f t="shared" si="6"/>
        <v>0</v>
      </c>
      <c r="AE24" s="23">
        <f t="shared" si="35"/>
        <v>119850.70000000001</v>
      </c>
      <c r="AF24" s="64">
        <f>43798.9+2020.5</f>
        <v>45819.4</v>
      </c>
      <c r="AG24" s="53"/>
      <c r="AH24" s="53"/>
      <c r="AI24" s="64">
        <f t="shared" si="24"/>
        <v>45819.4</v>
      </c>
      <c r="AJ24" s="23">
        <f t="shared" si="36"/>
        <v>160305</v>
      </c>
      <c r="AK24" s="23">
        <f t="shared" si="37"/>
        <v>5365.1</v>
      </c>
      <c r="AL24" s="23">
        <f t="shared" si="38"/>
        <v>0</v>
      </c>
      <c r="AM24" s="23">
        <f t="shared" si="9"/>
        <v>165670.1</v>
      </c>
      <c r="AN24" s="23"/>
      <c r="AO24" s="23"/>
      <c r="AP24" s="23"/>
      <c r="AQ24" s="23">
        <f t="shared" si="25"/>
        <v>0</v>
      </c>
      <c r="AR24" s="64">
        <f t="shared" si="39"/>
        <v>160305</v>
      </c>
      <c r="AS24" s="23">
        <f t="shared" si="40"/>
        <v>5365.1</v>
      </c>
      <c r="AT24" s="23">
        <f t="shared" si="41"/>
        <v>0</v>
      </c>
      <c r="AU24" s="64">
        <f t="shared" si="13"/>
        <v>165670.1</v>
      </c>
      <c r="AV24" s="53">
        <v>-30659.2</v>
      </c>
      <c r="AW24" s="53"/>
      <c r="AX24" s="53"/>
      <c r="AY24" s="53">
        <f t="shared" si="28"/>
        <v>-30659.2</v>
      </c>
      <c r="AZ24" s="23">
        <f t="shared" si="42"/>
        <v>129645.8</v>
      </c>
      <c r="BA24" s="23">
        <f t="shared" si="43"/>
        <v>5365.1</v>
      </c>
      <c r="BB24" s="23">
        <f t="shared" si="44"/>
        <v>0</v>
      </c>
      <c r="BC24" s="23">
        <f t="shared" si="29"/>
        <v>135010.9</v>
      </c>
      <c r="BD24" s="53">
        <v>4207.3</v>
      </c>
      <c r="BE24" s="53"/>
      <c r="BF24" s="53"/>
      <c r="BG24" s="53">
        <f t="shared" si="30"/>
        <v>4207.3</v>
      </c>
      <c r="BH24" s="23">
        <f t="shared" si="45"/>
        <v>133853.1</v>
      </c>
      <c r="BI24" s="23">
        <f t="shared" si="46"/>
        <v>5365.1</v>
      </c>
      <c r="BJ24" s="23">
        <f t="shared" si="47"/>
        <v>0</v>
      </c>
      <c r="BK24" s="23">
        <f t="shared" si="31"/>
        <v>139218.2</v>
      </c>
    </row>
    <row r="25" spans="1:63" ht="77.25" customHeight="1">
      <c r="A25" s="39" t="s">
        <v>71</v>
      </c>
      <c r="B25" s="48" t="s">
        <v>13</v>
      </c>
      <c r="C25" s="47" t="s">
        <v>6</v>
      </c>
      <c r="D25" s="23"/>
      <c r="E25" s="23"/>
      <c r="F25" s="23"/>
      <c r="G25" s="23"/>
      <c r="H25" s="53"/>
      <c r="I25" s="53"/>
      <c r="J25" s="53"/>
      <c r="K25" s="53"/>
      <c r="L25" s="23"/>
      <c r="M25" s="23"/>
      <c r="N25" s="23"/>
      <c r="O25" s="23"/>
      <c r="P25" s="55"/>
      <c r="Q25" s="53"/>
      <c r="R25" s="53"/>
      <c r="S25" s="55"/>
      <c r="T25" s="23"/>
      <c r="U25" s="23"/>
      <c r="V25" s="23"/>
      <c r="W25" s="23"/>
      <c r="X25" s="53"/>
      <c r="Y25" s="53"/>
      <c r="Z25" s="59">
        <v>5335</v>
      </c>
      <c r="AA25" s="53">
        <f>X25+Y25+Z25</f>
        <v>5335</v>
      </c>
      <c r="AB25" s="23">
        <f>T25+X25</f>
        <v>0</v>
      </c>
      <c r="AC25" s="23">
        <f>U25+Y25</f>
        <v>0</v>
      </c>
      <c r="AD25" s="23">
        <f>V25+Z25</f>
        <v>5335</v>
      </c>
      <c r="AE25" s="23">
        <f>AB25+AC25+AD25</f>
        <v>5335</v>
      </c>
      <c r="AF25" s="53"/>
      <c r="AG25" s="53"/>
      <c r="AH25" s="53"/>
      <c r="AI25" s="53">
        <f>AF25+AG25+AH25</f>
        <v>0</v>
      </c>
      <c r="AJ25" s="23">
        <f t="shared" si="36"/>
        <v>0</v>
      </c>
      <c r="AK25" s="23">
        <f t="shared" si="37"/>
        <v>0</v>
      </c>
      <c r="AL25" s="23">
        <f t="shared" si="38"/>
        <v>5335</v>
      </c>
      <c r="AM25" s="23">
        <f>AJ25+AK25+AL25</f>
        <v>5335</v>
      </c>
      <c r="AN25" s="23"/>
      <c r="AO25" s="23"/>
      <c r="AP25" s="23"/>
      <c r="AQ25" s="23">
        <f>AN25+AO25+AP25</f>
        <v>0</v>
      </c>
      <c r="AR25" s="23">
        <f t="shared" si="39"/>
        <v>0</v>
      </c>
      <c r="AS25" s="23">
        <f t="shared" si="40"/>
        <v>0</v>
      </c>
      <c r="AT25" s="23">
        <f t="shared" si="41"/>
        <v>5335</v>
      </c>
      <c r="AU25" s="23">
        <f>AR25+AS25+AT25</f>
        <v>5335</v>
      </c>
      <c r="AV25" s="53"/>
      <c r="AW25" s="53"/>
      <c r="AX25" s="53"/>
      <c r="AY25" s="53">
        <f>AV25+AW25+AX25</f>
        <v>0</v>
      </c>
      <c r="AZ25" s="23">
        <f t="shared" si="42"/>
        <v>0</v>
      </c>
      <c r="BA25" s="23">
        <f t="shared" si="43"/>
        <v>0</v>
      </c>
      <c r="BB25" s="23">
        <f t="shared" si="44"/>
        <v>5335</v>
      </c>
      <c r="BC25" s="23">
        <f>AZ25+BA25+BB25</f>
        <v>5335</v>
      </c>
      <c r="BD25" s="53"/>
      <c r="BE25" s="53"/>
      <c r="BF25" s="53"/>
      <c r="BG25" s="53">
        <f>BD25+BE25+BF25</f>
        <v>0</v>
      </c>
      <c r="BH25" s="23">
        <f t="shared" si="45"/>
        <v>0</v>
      </c>
      <c r="BI25" s="23">
        <f t="shared" si="46"/>
        <v>0</v>
      </c>
      <c r="BJ25" s="23">
        <f t="shared" si="47"/>
        <v>5335</v>
      </c>
      <c r="BK25" s="23">
        <f>BH25+BI25+BJ25</f>
        <v>5335</v>
      </c>
    </row>
    <row r="26" spans="1:63" ht="41.25" customHeight="1">
      <c r="A26" s="49" t="s">
        <v>72</v>
      </c>
      <c r="B26" s="47" t="s">
        <v>13</v>
      </c>
      <c r="C26" s="47" t="s">
        <v>6</v>
      </c>
      <c r="D26" s="23">
        <v>13113.3</v>
      </c>
      <c r="E26" s="23">
        <v>15115.5</v>
      </c>
      <c r="F26" s="23">
        <v>0</v>
      </c>
      <c r="G26" s="23">
        <f t="shared" si="18"/>
        <v>28228.8</v>
      </c>
      <c r="H26" s="53"/>
      <c r="I26" s="53"/>
      <c r="J26" s="53"/>
      <c r="K26" s="53">
        <f t="shared" si="19"/>
        <v>0</v>
      </c>
      <c r="L26" s="23">
        <f t="shared" si="32"/>
        <v>13113.3</v>
      </c>
      <c r="M26" s="23">
        <f t="shared" si="33"/>
        <v>15115.5</v>
      </c>
      <c r="N26" s="23">
        <f t="shared" si="34"/>
        <v>0</v>
      </c>
      <c r="O26" s="23">
        <f t="shared" si="20"/>
        <v>28228.8</v>
      </c>
      <c r="P26" s="53"/>
      <c r="Q26" s="53"/>
      <c r="R26" s="53"/>
      <c r="S26" s="53">
        <f t="shared" si="21"/>
        <v>0</v>
      </c>
      <c r="T26" s="23">
        <f t="shared" si="1"/>
        <v>13113.3</v>
      </c>
      <c r="U26" s="23">
        <f t="shared" si="2"/>
        <v>15115.5</v>
      </c>
      <c r="V26" s="23">
        <f t="shared" si="3"/>
        <v>0</v>
      </c>
      <c r="W26" s="23">
        <f t="shared" si="22"/>
        <v>28228.8</v>
      </c>
      <c r="X26" s="53"/>
      <c r="Y26" s="53"/>
      <c r="Z26" s="53"/>
      <c r="AA26" s="53">
        <f t="shared" si="23"/>
        <v>0</v>
      </c>
      <c r="AB26" s="23">
        <f t="shared" si="4"/>
        <v>13113.3</v>
      </c>
      <c r="AC26" s="23">
        <f t="shared" si="5"/>
        <v>15115.5</v>
      </c>
      <c r="AD26" s="23">
        <f t="shared" si="6"/>
        <v>0</v>
      </c>
      <c r="AE26" s="23">
        <f t="shared" si="35"/>
        <v>28228.8</v>
      </c>
      <c r="AF26" s="53"/>
      <c r="AG26" s="53"/>
      <c r="AH26" s="53"/>
      <c r="AI26" s="53">
        <f aca="true" t="shared" si="48" ref="AI26:AI36">AF26+AG26+AH26</f>
        <v>0</v>
      </c>
      <c r="AJ26" s="23">
        <f t="shared" si="36"/>
        <v>13113.3</v>
      </c>
      <c r="AK26" s="23">
        <f t="shared" si="37"/>
        <v>15115.5</v>
      </c>
      <c r="AL26" s="23">
        <f t="shared" si="38"/>
        <v>0</v>
      </c>
      <c r="AM26" s="23">
        <f aca="true" t="shared" si="49" ref="AM26:AM37">AJ26+AK26+AL26</f>
        <v>28228.8</v>
      </c>
      <c r="AN26" s="23"/>
      <c r="AO26" s="23"/>
      <c r="AP26" s="23"/>
      <c r="AQ26" s="23">
        <f aca="true" t="shared" si="50" ref="AQ26:AQ34">AN26+AO26+AP26</f>
        <v>0</v>
      </c>
      <c r="AR26" s="23">
        <f t="shared" si="39"/>
        <v>13113.3</v>
      </c>
      <c r="AS26" s="23">
        <f t="shared" si="40"/>
        <v>15115.5</v>
      </c>
      <c r="AT26" s="23">
        <f t="shared" si="41"/>
        <v>0</v>
      </c>
      <c r="AU26" s="23">
        <f aca="true" t="shared" si="51" ref="AU26:AU37">AR26+AS26+AT26</f>
        <v>28228.8</v>
      </c>
      <c r="AV26" s="53"/>
      <c r="AW26" s="53"/>
      <c r="AX26" s="53"/>
      <c r="AY26" s="53">
        <f aca="true" t="shared" si="52" ref="AY26:AY34">AV26+AW26+AX26</f>
        <v>0</v>
      </c>
      <c r="AZ26" s="23">
        <f t="shared" si="42"/>
        <v>13113.3</v>
      </c>
      <c r="BA26" s="23">
        <f t="shared" si="43"/>
        <v>15115.5</v>
      </c>
      <c r="BB26" s="23">
        <f t="shared" si="44"/>
        <v>0</v>
      </c>
      <c r="BC26" s="23">
        <f aca="true" t="shared" si="53" ref="BC26:BC33">AZ26+BA26+BB26</f>
        <v>28228.8</v>
      </c>
      <c r="BD26" s="53"/>
      <c r="BE26" s="53"/>
      <c r="BF26" s="53"/>
      <c r="BG26" s="53">
        <f aca="true" t="shared" si="54" ref="BG26:BG34">BD26+BE26+BF26</f>
        <v>0</v>
      </c>
      <c r="BH26" s="23">
        <f t="shared" si="45"/>
        <v>13113.3</v>
      </c>
      <c r="BI26" s="23">
        <f t="shared" si="46"/>
        <v>15115.5</v>
      </c>
      <c r="BJ26" s="23">
        <f t="shared" si="47"/>
        <v>0</v>
      </c>
      <c r="BK26" s="23">
        <f aca="true" t="shared" si="55" ref="BK26:BK33">BH26+BI26+BJ26</f>
        <v>28228.8</v>
      </c>
    </row>
    <row r="27" spans="1:63" ht="36" customHeight="1">
      <c r="A27" s="97" t="s">
        <v>64</v>
      </c>
      <c r="B27" s="88" t="s">
        <v>13</v>
      </c>
      <c r="C27" s="47" t="s">
        <v>62</v>
      </c>
      <c r="D27" s="23">
        <v>0</v>
      </c>
      <c r="E27" s="23">
        <v>104127.7</v>
      </c>
      <c r="F27" s="23">
        <v>0</v>
      </c>
      <c r="G27" s="23">
        <f t="shared" si="18"/>
        <v>104127.7</v>
      </c>
      <c r="H27" s="53"/>
      <c r="I27" s="53"/>
      <c r="J27" s="53"/>
      <c r="K27" s="53">
        <f t="shared" si="19"/>
        <v>0</v>
      </c>
      <c r="L27" s="23">
        <f t="shared" si="32"/>
        <v>0</v>
      </c>
      <c r="M27" s="23">
        <f t="shared" si="33"/>
        <v>104127.7</v>
      </c>
      <c r="N27" s="23">
        <f t="shared" si="34"/>
        <v>0</v>
      </c>
      <c r="O27" s="23">
        <f t="shared" si="20"/>
        <v>104127.7</v>
      </c>
      <c r="P27" s="53"/>
      <c r="Q27" s="53">
        <v>219.1</v>
      </c>
      <c r="R27" s="53"/>
      <c r="S27" s="53">
        <f t="shared" si="21"/>
        <v>219.1</v>
      </c>
      <c r="T27" s="23">
        <f t="shared" si="1"/>
        <v>0</v>
      </c>
      <c r="U27" s="23">
        <f t="shared" si="2"/>
        <v>104346.8</v>
      </c>
      <c r="V27" s="23">
        <f t="shared" si="3"/>
        <v>0</v>
      </c>
      <c r="W27" s="23">
        <f t="shared" si="22"/>
        <v>104346.8</v>
      </c>
      <c r="X27" s="53"/>
      <c r="Y27" s="53"/>
      <c r="Z27" s="53"/>
      <c r="AA27" s="53">
        <f t="shared" si="23"/>
        <v>0</v>
      </c>
      <c r="AB27" s="23">
        <f t="shared" si="4"/>
        <v>0</v>
      </c>
      <c r="AC27" s="23">
        <f t="shared" si="5"/>
        <v>104346.8</v>
      </c>
      <c r="AD27" s="23">
        <f t="shared" si="6"/>
        <v>0</v>
      </c>
      <c r="AE27" s="23">
        <f t="shared" si="35"/>
        <v>104346.8</v>
      </c>
      <c r="AF27" s="53"/>
      <c r="AG27" s="53"/>
      <c r="AH27" s="53"/>
      <c r="AI27" s="53">
        <f t="shared" si="48"/>
        <v>0</v>
      </c>
      <c r="AJ27" s="23">
        <f t="shared" si="36"/>
        <v>0</v>
      </c>
      <c r="AK27" s="23">
        <f t="shared" si="37"/>
        <v>104346.8</v>
      </c>
      <c r="AL27" s="23">
        <f t="shared" si="38"/>
        <v>0</v>
      </c>
      <c r="AM27" s="23">
        <f t="shared" si="49"/>
        <v>104346.8</v>
      </c>
      <c r="AN27" s="23">
        <v>28273.2</v>
      </c>
      <c r="AO27" s="23">
        <v>-45000</v>
      </c>
      <c r="AP27" s="23"/>
      <c r="AQ27" s="23">
        <f t="shared" si="50"/>
        <v>-16726.8</v>
      </c>
      <c r="AR27" s="23">
        <f t="shared" si="39"/>
        <v>28273.2</v>
      </c>
      <c r="AS27" s="64">
        <f t="shared" si="40"/>
        <v>59346.8</v>
      </c>
      <c r="AT27" s="23">
        <f t="shared" si="41"/>
        <v>0</v>
      </c>
      <c r="AU27" s="64">
        <f t="shared" si="51"/>
        <v>87620</v>
      </c>
      <c r="AV27" s="53"/>
      <c r="AW27" s="53">
        <v>-22659</v>
      </c>
      <c r="AX27" s="53"/>
      <c r="AY27" s="53">
        <f t="shared" si="52"/>
        <v>-22659</v>
      </c>
      <c r="AZ27" s="23">
        <f t="shared" si="42"/>
        <v>28273.2</v>
      </c>
      <c r="BA27" s="23">
        <f t="shared" si="43"/>
        <v>36687.8</v>
      </c>
      <c r="BB27" s="23">
        <f t="shared" si="44"/>
        <v>0</v>
      </c>
      <c r="BC27" s="23">
        <f t="shared" si="53"/>
        <v>64961</v>
      </c>
      <c r="BD27" s="53"/>
      <c r="BE27" s="53"/>
      <c r="BF27" s="53"/>
      <c r="BG27" s="53">
        <f t="shared" si="54"/>
        <v>0</v>
      </c>
      <c r="BH27" s="23">
        <f t="shared" si="45"/>
        <v>28273.2</v>
      </c>
      <c r="BI27" s="23">
        <f t="shared" si="46"/>
        <v>36687.8</v>
      </c>
      <c r="BJ27" s="23">
        <f t="shared" si="47"/>
        <v>0</v>
      </c>
      <c r="BK27" s="23">
        <f t="shared" si="55"/>
        <v>64961</v>
      </c>
    </row>
    <row r="28" spans="1:63" ht="36.75" customHeight="1">
      <c r="A28" s="98"/>
      <c r="B28" s="89"/>
      <c r="C28" s="47" t="s">
        <v>6</v>
      </c>
      <c r="D28" s="23">
        <v>0</v>
      </c>
      <c r="E28" s="23">
        <v>28078.8</v>
      </c>
      <c r="F28" s="23">
        <v>0</v>
      </c>
      <c r="G28" s="23">
        <f t="shared" si="18"/>
        <v>28078.8</v>
      </c>
      <c r="H28" s="53"/>
      <c r="I28" s="53"/>
      <c r="J28" s="53"/>
      <c r="K28" s="53">
        <f t="shared" si="19"/>
        <v>0</v>
      </c>
      <c r="L28" s="23">
        <f t="shared" si="32"/>
        <v>0</v>
      </c>
      <c r="M28" s="23">
        <f t="shared" si="33"/>
        <v>28078.8</v>
      </c>
      <c r="N28" s="23">
        <f t="shared" si="34"/>
        <v>0</v>
      </c>
      <c r="O28" s="23">
        <f t="shared" si="20"/>
        <v>28078.8</v>
      </c>
      <c r="P28" s="53">
        <v>669.2</v>
      </c>
      <c r="Q28" s="53">
        <v>1802.2</v>
      </c>
      <c r="R28" s="53"/>
      <c r="S28" s="53">
        <f t="shared" si="21"/>
        <v>2471.4</v>
      </c>
      <c r="T28" s="23">
        <f t="shared" si="1"/>
        <v>669.2</v>
      </c>
      <c r="U28" s="23">
        <f t="shared" si="2"/>
        <v>29881</v>
      </c>
      <c r="V28" s="23">
        <f t="shared" si="3"/>
        <v>0</v>
      </c>
      <c r="W28" s="23">
        <f t="shared" si="22"/>
        <v>30550.2</v>
      </c>
      <c r="X28" s="53"/>
      <c r="Y28" s="55">
        <f>1893.3-1893.3</f>
        <v>0</v>
      </c>
      <c r="Z28" s="53"/>
      <c r="AA28" s="53">
        <f t="shared" si="23"/>
        <v>0</v>
      </c>
      <c r="AB28" s="23">
        <f t="shared" si="4"/>
        <v>669.2</v>
      </c>
      <c r="AC28" s="55">
        <f t="shared" si="5"/>
        <v>29881</v>
      </c>
      <c r="AD28" s="23">
        <f t="shared" si="6"/>
        <v>0</v>
      </c>
      <c r="AE28" s="55">
        <f t="shared" si="35"/>
        <v>30550.2</v>
      </c>
      <c r="AF28" s="53"/>
      <c r="AG28" s="53"/>
      <c r="AH28" s="53"/>
      <c r="AI28" s="53">
        <f t="shared" si="48"/>
        <v>0</v>
      </c>
      <c r="AJ28" s="23">
        <f t="shared" si="36"/>
        <v>669.2</v>
      </c>
      <c r="AK28" s="23">
        <f t="shared" si="37"/>
        <v>29881</v>
      </c>
      <c r="AL28" s="23">
        <f t="shared" si="38"/>
        <v>0</v>
      </c>
      <c r="AM28" s="23">
        <f t="shared" si="49"/>
        <v>30550.2</v>
      </c>
      <c r="AN28" s="23">
        <v>713.9</v>
      </c>
      <c r="AO28" s="23">
        <v>513.9</v>
      </c>
      <c r="AP28" s="23"/>
      <c r="AQ28" s="23">
        <f t="shared" si="50"/>
        <v>1227.8</v>
      </c>
      <c r="AR28" s="64">
        <f t="shared" si="39"/>
        <v>1383.1</v>
      </c>
      <c r="AS28" s="64">
        <f t="shared" si="40"/>
        <v>30394.9</v>
      </c>
      <c r="AT28" s="23">
        <f t="shared" si="41"/>
        <v>0</v>
      </c>
      <c r="AU28" s="64">
        <f t="shared" si="51"/>
        <v>31778</v>
      </c>
      <c r="AV28" s="53">
        <v>456.2</v>
      </c>
      <c r="AW28" s="53">
        <v>-3068.9</v>
      </c>
      <c r="AX28" s="53"/>
      <c r="AY28" s="53">
        <f t="shared" si="52"/>
        <v>-2612.7000000000003</v>
      </c>
      <c r="AZ28" s="23">
        <f t="shared" si="42"/>
        <v>1839.3</v>
      </c>
      <c r="BA28" s="23">
        <f t="shared" si="43"/>
        <v>27326</v>
      </c>
      <c r="BB28" s="23">
        <f t="shared" si="44"/>
        <v>0</v>
      </c>
      <c r="BC28" s="23">
        <f t="shared" si="53"/>
        <v>29165.3</v>
      </c>
      <c r="BD28" s="53"/>
      <c r="BE28" s="53"/>
      <c r="BF28" s="53"/>
      <c r="BG28" s="53">
        <f t="shared" si="54"/>
        <v>0</v>
      </c>
      <c r="BH28" s="23">
        <f t="shared" si="45"/>
        <v>1839.3</v>
      </c>
      <c r="BI28" s="23">
        <f t="shared" si="46"/>
        <v>27326</v>
      </c>
      <c r="BJ28" s="23">
        <f t="shared" si="47"/>
        <v>0</v>
      </c>
      <c r="BK28" s="23">
        <f t="shared" si="55"/>
        <v>29165.3</v>
      </c>
    </row>
    <row r="29" spans="1:63" ht="36.75" customHeight="1">
      <c r="A29" s="99"/>
      <c r="B29" s="111"/>
      <c r="C29" s="46" t="s">
        <v>19</v>
      </c>
      <c r="D29" s="23">
        <v>34920</v>
      </c>
      <c r="E29" s="23">
        <v>0</v>
      </c>
      <c r="F29" s="23">
        <v>0</v>
      </c>
      <c r="G29" s="23">
        <f t="shared" si="18"/>
        <v>34920</v>
      </c>
      <c r="H29" s="53"/>
      <c r="I29" s="53"/>
      <c r="J29" s="53"/>
      <c r="K29" s="53">
        <f t="shared" si="19"/>
        <v>0</v>
      </c>
      <c r="L29" s="23">
        <f t="shared" si="32"/>
        <v>34920</v>
      </c>
      <c r="M29" s="23">
        <f t="shared" si="33"/>
        <v>0</v>
      </c>
      <c r="N29" s="23">
        <f t="shared" si="34"/>
        <v>0</v>
      </c>
      <c r="O29" s="23">
        <f t="shared" si="20"/>
        <v>34920</v>
      </c>
      <c r="P29" s="53">
        <v>766</v>
      </c>
      <c r="Q29" s="53">
        <v>20811.9</v>
      </c>
      <c r="R29" s="53"/>
      <c r="S29" s="53">
        <f t="shared" si="21"/>
        <v>21577.9</v>
      </c>
      <c r="T29" s="23">
        <f t="shared" si="1"/>
        <v>35686</v>
      </c>
      <c r="U29" s="23">
        <f t="shared" si="2"/>
        <v>20811.9</v>
      </c>
      <c r="V29" s="23">
        <f t="shared" si="3"/>
        <v>0</v>
      </c>
      <c r="W29" s="23">
        <f t="shared" si="22"/>
        <v>56497.9</v>
      </c>
      <c r="X29" s="53"/>
      <c r="Y29" s="53">
        <v>16145.8</v>
      </c>
      <c r="Z29" s="53"/>
      <c r="AA29" s="53">
        <f t="shared" si="23"/>
        <v>16145.8</v>
      </c>
      <c r="AB29" s="23">
        <f t="shared" si="4"/>
        <v>35686</v>
      </c>
      <c r="AC29" s="23">
        <f t="shared" si="5"/>
        <v>36957.7</v>
      </c>
      <c r="AD29" s="23">
        <f t="shared" si="6"/>
        <v>0</v>
      </c>
      <c r="AE29" s="23">
        <f t="shared" si="35"/>
        <v>72643.7</v>
      </c>
      <c r="AF29" s="53"/>
      <c r="AG29" s="53"/>
      <c r="AH29" s="53"/>
      <c r="AI29" s="53">
        <f t="shared" si="48"/>
        <v>0</v>
      </c>
      <c r="AJ29" s="23">
        <f t="shared" si="36"/>
        <v>35686</v>
      </c>
      <c r="AK29" s="23">
        <f t="shared" si="37"/>
        <v>36957.7</v>
      </c>
      <c r="AL29" s="23">
        <f t="shared" si="38"/>
        <v>0</v>
      </c>
      <c r="AM29" s="23">
        <f t="shared" si="49"/>
        <v>72643.7</v>
      </c>
      <c r="AN29" s="23">
        <f>14777.5-1940</f>
        <v>12837.5</v>
      </c>
      <c r="AO29" s="23"/>
      <c r="AP29" s="23"/>
      <c r="AQ29" s="23">
        <f t="shared" si="50"/>
        <v>12837.5</v>
      </c>
      <c r="AR29" s="64">
        <f t="shared" si="39"/>
        <v>48523.5</v>
      </c>
      <c r="AS29" s="23">
        <f t="shared" si="40"/>
        <v>36957.7</v>
      </c>
      <c r="AT29" s="23">
        <f t="shared" si="41"/>
        <v>0</v>
      </c>
      <c r="AU29" s="64">
        <f t="shared" si="51"/>
        <v>85481.2</v>
      </c>
      <c r="AV29" s="53">
        <v>-5866.6</v>
      </c>
      <c r="AW29" s="53"/>
      <c r="AX29" s="53"/>
      <c r="AY29" s="53">
        <f t="shared" si="52"/>
        <v>-5866.6</v>
      </c>
      <c r="AZ29" s="23">
        <f t="shared" si="42"/>
        <v>42656.9</v>
      </c>
      <c r="BA29" s="23">
        <f t="shared" si="43"/>
        <v>36957.7</v>
      </c>
      <c r="BB29" s="23">
        <f t="shared" si="44"/>
        <v>0</v>
      </c>
      <c r="BC29" s="23">
        <f t="shared" si="53"/>
        <v>79614.6</v>
      </c>
      <c r="BD29" s="53"/>
      <c r="BE29" s="53"/>
      <c r="BF29" s="53"/>
      <c r="BG29" s="53">
        <f t="shared" si="54"/>
        <v>0</v>
      </c>
      <c r="BH29" s="23">
        <f t="shared" si="45"/>
        <v>42656.9</v>
      </c>
      <c r="BI29" s="23">
        <f t="shared" si="46"/>
        <v>36957.7</v>
      </c>
      <c r="BJ29" s="23">
        <f t="shared" si="47"/>
        <v>0</v>
      </c>
      <c r="BK29" s="23">
        <f t="shared" si="55"/>
        <v>79614.6</v>
      </c>
    </row>
    <row r="30" spans="1:63" ht="84" customHeight="1">
      <c r="A30" s="57" t="s">
        <v>87</v>
      </c>
      <c r="B30" s="54" t="s">
        <v>13</v>
      </c>
      <c r="C30" s="47" t="s">
        <v>60</v>
      </c>
      <c r="D30" s="23"/>
      <c r="E30" s="23"/>
      <c r="F30" s="23"/>
      <c r="G30" s="23"/>
      <c r="H30" s="53"/>
      <c r="I30" s="53"/>
      <c r="J30" s="53"/>
      <c r="K30" s="53"/>
      <c r="L30" s="23"/>
      <c r="M30" s="23"/>
      <c r="N30" s="23"/>
      <c r="O30" s="23"/>
      <c r="P30" s="53">
        <v>336477.1</v>
      </c>
      <c r="Q30" s="53"/>
      <c r="R30" s="53"/>
      <c r="S30" s="53">
        <f t="shared" si="21"/>
        <v>336477.1</v>
      </c>
      <c r="T30" s="23">
        <f t="shared" si="1"/>
        <v>336477.1</v>
      </c>
      <c r="U30" s="23">
        <f t="shared" si="2"/>
        <v>0</v>
      </c>
      <c r="V30" s="23">
        <f t="shared" si="3"/>
        <v>0</v>
      </c>
      <c r="W30" s="23">
        <f>T30+U30+V30</f>
        <v>336477.1</v>
      </c>
      <c r="X30" s="53">
        <v>-57200</v>
      </c>
      <c r="Y30" s="53"/>
      <c r="Z30" s="53"/>
      <c r="AA30" s="53">
        <f t="shared" si="23"/>
        <v>-57200</v>
      </c>
      <c r="AB30" s="23">
        <f t="shared" si="4"/>
        <v>279277.1</v>
      </c>
      <c r="AC30" s="23">
        <f t="shared" si="5"/>
        <v>0</v>
      </c>
      <c r="AD30" s="23">
        <f t="shared" si="6"/>
        <v>0</v>
      </c>
      <c r="AE30" s="23">
        <f aca="true" t="shared" si="56" ref="AE30:AE37">AB30+AC30+AD30</f>
        <v>279277.1</v>
      </c>
      <c r="AF30" s="53"/>
      <c r="AG30" s="53"/>
      <c r="AH30" s="53"/>
      <c r="AI30" s="53">
        <f t="shared" si="48"/>
        <v>0</v>
      </c>
      <c r="AJ30" s="23">
        <f t="shared" si="36"/>
        <v>279277.1</v>
      </c>
      <c r="AK30" s="23">
        <f t="shared" si="37"/>
        <v>0</v>
      </c>
      <c r="AL30" s="23">
        <f t="shared" si="38"/>
        <v>0</v>
      </c>
      <c r="AM30" s="23">
        <f t="shared" si="49"/>
        <v>279277.1</v>
      </c>
      <c r="AN30" s="23">
        <f>-10000+31753.7</f>
        <v>21753.7</v>
      </c>
      <c r="AO30" s="23"/>
      <c r="AP30" s="23"/>
      <c r="AQ30" s="23">
        <f t="shared" si="50"/>
        <v>21753.7</v>
      </c>
      <c r="AR30" s="64">
        <f t="shared" si="39"/>
        <v>301030.8</v>
      </c>
      <c r="AS30" s="23">
        <f t="shared" si="40"/>
        <v>0</v>
      </c>
      <c r="AT30" s="23">
        <f t="shared" si="41"/>
        <v>0</v>
      </c>
      <c r="AU30" s="64">
        <f t="shared" si="51"/>
        <v>301030.8</v>
      </c>
      <c r="AV30" s="53">
        <v>109438</v>
      </c>
      <c r="AW30" s="53"/>
      <c r="AX30" s="53"/>
      <c r="AY30" s="53">
        <f t="shared" si="52"/>
        <v>109438</v>
      </c>
      <c r="AZ30" s="23">
        <f t="shared" si="42"/>
        <v>410468.8</v>
      </c>
      <c r="BA30" s="23">
        <f t="shared" si="43"/>
        <v>0</v>
      </c>
      <c r="BB30" s="23">
        <f t="shared" si="44"/>
        <v>0</v>
      </c>
      <c r="BC30" s="23">
        <f t="shared" si="53"/>
        <v>410468.8</v>
      </c>
      <c r="BD30" s="53">
        <v>8000</v>
      </c>
      <c r="BE30" s="53"/>
      <c r="BF30" s="53"/>
      <c r="BG30" s="53">
        <f t="shared" si="54"/>
        <v>8000</v>
      </c>
      <c r="BH30" s="23">
        <f t="shared" si="45"/>
        <v>418468.8</v>
      </c>
      <c r="BI30" s="23">
        <f t="shared" si="46"/>
        <v>0</v>
      </c>
      <c r="BJ30" s="23">
        <f t="shared" si="47"/>
        <v>0</v>
      </c>
      <c r="BK30" s="23">
        <f t="shared" si="55"/>
        <v>418468.8</v>
      </c>
    </row>
    <row r="31" spans="1:63" ht="42" customHeight="1">
      <c r="A31" s="123" t="s">
        <v>61</v>
      </c>
      <c r="B31" s="88" t="s">
        <v>13</v>
      </c>
      <c r="C31" s="47" t="s">
        <v>59</v>
      </c>
      <c r="D31" s="23">
        <v>164057.9</v>
      </c>
      <c r="E31" s="23">
        <v>0</v>
      </c>
      <c r="F31" s="23">
        <v>0</v>
      </c>
      <c r="G31" s="23">
        <f t="shared" si="18"/>
        <v>164057.9</v>
      </c>
      <c r="H31" s="53">
        <v>-35000</v>
      </c>
      <c r="I31" s="53"/>
      <c r="J31" s="53"/>
      <c r="K31" s="53">
        <f t="shared" si="19"/>
        <v>-35000</v>
      </c>
      <c r="L31" s="23">
        <f aca="true" t="shared" si="57" ref="L31:N37">D31+H31</f>
        <v>129057.9</v>
      </c>
      <c r="M31" s="23">
        <f t="shared" si="57"/>
        <v>0</v>
      </c>
      <c r="N31" s="23">
        <f t="shared" si="57"/>
        <v>0</v>
      </c>
      <c r="O31" s="23">
        <f t="shared" si="20"/>
        <v>129057.9</v>
      </c>
      <c r="P31" s="53"/>
      <c r="Q31" s="53">
        <v>3679.5</v>
      </c>
      <c r="R31" s="53"/>
      <c r="S31" s="53">
        <f t="shared" si="21"/>
        <v>3679.5</v>
      </c>
      <c r="T31" s="23">
        <f t="shared" si="1"/>
        <v>129057.9</v>
      </c>
      <c r="U31" s="23">
        <f t="shared" si="2"/>
        <v>3679.5</v>
      </c>
      <c r="V31" s="23">
        <f t="shared" si="3"/>
        <v>0</v>
      </c>
      <c r="W31" s="23">
        <f t="shared" si="22"/>
        <v>132737.4</v>
      </c>
      <c r="X31" s="53"/>
      <c r="Y31" s="53"/>
      <c r="Z31" s="53"/>
      <c r="AA31" s="53">
        <f t="shared" si="23"/>
        <v>0</v>
      </c>
      <c r="AB31" s="23">
        <f t="shared" si="4"/>
        <v>129057.9</v>
      </c>
      <c r="AC31" s="23">
        <f t="shared" si="5"/>
        <v>3679.5</v>
      </c>
      <c r="AD31" s="23">
        <f t="shared" si="6"/>
        <v>0</v>
      </c>
      <c r="AE31" s="23">
        <f t="shared" si="56"/>
        <v>132737.4</v>
      </c>
      <c r="AF31" s="53"/>
      <c r="AG31" s="53"/>
      <c r="AH31" s="53"/>
      <c r="AI31" s="53">
        <f t="shared" si="48"/>
        <v>0</v>
      </c>
      <c r="AJ31" s="23">
        <f t="shared" si="36"/>
        <v>129057.9</v>
      </c>
      <c r="AK31" s="23">
        <f t="shared" si="37"/>
        <v>3679.5</v>
      </c>
      <c r="AL31" s="23">
        <f t="shared" si="38"/>
        <v>0</v>
      </c>
      <c r="AM31" s="23">
        <f t="shared" si="49"/>
        <v>132737.4</v>
      </c>
      <c r="AN31" s="23">
        <v>4877.4</v>
      </c>
      <c r="AO31" s="23">
        <f>-1718.2</f>
        <v>-1718.2</v>
      </c>
      <c r="AP31" s="23"/>
      <c r="AQ31" s="23">
        <f t="shared" si="50"/>
        <v>3159.2</v>
      </c>
      <c r="AR31" s="64">
        <f t="shared" si="39"/>
        <v>133935.3</v>
      </c>
      <c r="AS31" s="64">
        <f t="shared" si="40"/>
        <v>1961.3</v>
      </c>
      <c r="AT31" s="23">
        <f t="shared" si="41"/>
        <v>0</v>
      </c>
      <c r="AU31" s="64">
        <f t="shared" si="51"/>
        <v>135896.59999999998</v>
      </c>
      <c r="AV31" s="53">
        <v>-22514.9</v>
      </c>
      <c r="AW31" s="53">
        <v>-990</v>
      </c>
      <c r="AX31" s="53"/>
      <c r="AY31" s="53">
        <f t="shared" si="52"/>
        <v>-23504.9</v>
      </c>
      <c r="AZ31" s="23">
        <f t="shared" si="42"/>
        <v>111420.4</v>
      </c>
      <c r="BA31" s="23">
        <f t="shared" si="43"/>
        <v>971.3</v>
      </c>
      <c r="BB31" s="23">
        <f t="shared" si="44"/>
        <v>0</v>
      </c>
      <c r="BC31" s="23">
        <f t="shared" si="53"/>
        <v>112391.7</v>
      </c>
      <c r="BD31" s="53">
        <v>-864.1</v>
      </c>
      <c r="BE31" s="53">
        <v>-7800.9</v>
      </c>
      <c r="BF31" s="53"/>
      <c r="BG31" s="53">
        <f t="shared" si="54"/>
        <v>-8665</v>
      </c>
      <c r="BH31" s="23">
        <f t="shared" si="45"/>
        <v>110556.29999999999</v>
      </c>
      <c r="BI31" s="23">
        <f t="shared" si="46"/>
        <v>-6829.599999999999</v>
      </c>
      <c r="BJ31" s="23">
        <f t="shared" si="47"/>
        <v>0</v>
      </c>
      <c r="BK31" s="23">
        <f t="shared" si="55"/>
        <v>103726.69999999998</v>
      </c>
    </row>
    <row r="32" spans="1:63" ht="39" customHeight="1">
      <c r="A32" s="124"/>
      <c r="B32" s="125"/>
      <c r="C32" s="47" t="s">
        <v>60</v>
      </c>
      <c r="D32" s="23">
        <v>335999.1</v>
      </c>
      <c r="E32" s="23">
        <v>0</v>
      </c>
      <c r="F32" s="23">
        <v>0</v>
      </c>
      <c r="G32" s="23">
        <f t="shared" si="18"/>
        <v>335999.1</v>
      </c>
      <c r="H32" s="53">
        <v>-12618</v>
      </c>
      <c r="I32" s="53"/>
      <c r="J32" s="53"/>
      <c r="K32" s="53">
        <f t="shared" si="19"/>
        <v>-12618</v>
      </c>
      <c r="L32" s="23">
        <f t="shared" si="57"/>
        <v>323381.1</v>
      </c>
      <c r="M32" s="23">
        <f t="shared" si="57"/>
        <v>0</v>
      </c>
      <c r="N32" s="23">
        <f t="shared" si="57"/>
        <v>0</v>
      </c>
      <c r="O32" s="23">
        <f t="shared" si="20"/>
        <v>323381.1</v>
      </c>
      <c r="P32" s="53">
        <f>8899.8-228477.1</f>
        <v>-219577.30000000002</v>
      </c>
      <c r="Q32" s="53">
        <v>443</v>
      </c>
      <c r="R32" s="53"/>
      <c r="S32" s="53">
        <f t="shared" si="21"/>
        <v>-219134.30000000002</v>
      </c>
      <c r="T32" s="23">
        <f t="shared" si="1"/>
        <v>103803.79999999996</v>
      </c>
      <c r="U32" s="23">
        <f t="shared" si="2"/>
        <v>443</v>
      </c>
      <c r="V32" s="23">
        <f t="shared" si="3"/>
        <v>0</v>
      </c>
      <c r="W32" s="23">
        <f t="shared" si="22"/>
        <v>104246.79999999996</v>
      </c>
      <c r="X32" s="53"/>
      <c r="Y32" s="53"/>
      <c r="Z32" s="53"/>
      <c r="AA32" s="53">
        <f t="shared" si="23"/>
        <v>0</v>
      </c>
      <c r="AB32" s="23">
        <f t="shared" si="4"/>
        <v>103803.79999999996</v>
      </c>
      <c r="AC32" s="23">
        <f t="shared" si="5"/>
        <v>443</v>
      </c>
      <c r="AD32" s="23">
        <f t="shared" si="6"/>
        <v>0</v>
      </c>
      <c r="AE32" s="23">
        <f t="shared" si="56"/>
        <v>104246.79999999996</v>
      </c>
      <c r="AF32" s="53">
        <v>-43798.9</v>
      </c>
      <c r="AG32" s="53"/>
      <c r="AH32" s="53"/>
      <c r="AI32" s="53">
        <f t="shared" si="48"/>
        <v>-43798.9</v>
      </c>
      <c r="AJ32" s="23">
        <f t="shared" si="36"/>
        <v>60004.89999999996</v>
      </c>
      <c r="AK32" s="23">
        <f t="shared" si="37"/>
        <v>443</v>
      </c>
      <c r="AL32" s="23">
        <f t="shared" si="38"/>
        <v>0</v>
      </c>
      <c r="AM32" s="23">
        <f t="shared" si="49"/>
        <v>60447.89999999996</v>
      </c>
      <c r="AN32" s="23">
        <v>24786.6</v>
      </c>
      <c r="AO32" s="23"/>
      <c r="AP32" s="23"/>
      <c r="AQ32" s="23">
        <f t="shared" si="50"/>
        <v>24786.6</v>
      </c>
      <c r="AR32" s="64">
        <f t="shared" si="39"/>
        <v>84791.49999999996</v>
      </c>
      <c r="AS32" s="23">
        <f t="shared" si="40"/>
        <v>443</v>
      </c>
      <c r="AT32" s="23">
        <f t="shared" si="41"/>
        <v>0</v>
      </c>
      <c r="AU32" s="64">
        <f t="shared" si="51"/>
        <v>85234.49999999996</v>
      </c>
      <c r="AV32" s="53">
        <v>-32280.7</v>
      </c>
      <c r="AW32" s="53"/>
      <c r="AX32" s="53"/>
      <c r="AY32" s="53">
        <f t="shared" si="52"/>
        <v>-32280.7</v>
      </c>
      <c r="AZ32" s="23">
        <f t="shared" si="42"/>
        <v>52510.79999999996</v>
      </c>
      <c r="BA32" s="23">
        <f t="shared" si="43"/>
        <v>443</v>
      </c>
      <c r="BB32" s="23">
        <f t="shared" si="44"/>
        <v>0</v>
      </c>
      <c r="BC32" s="23">
        <f t="shared" si="53"/>
        <v>52953.79999999996</v>
      </c>
      <c r="BD32" s="53">
        <v>-25000</v>
      </c>
      <c r="BE32" s="53"/>
      <c r="BF32" s="53"/>
      <c r="BG32" s="53">
        <f t="shared" si="54"/>
        <v>-25000</v>
      </c>
      <c r="BH32" s="23">
        <f t="shared" si="45"/>
        <v>27510.79999999996</v>
      </c>
      <c r="BI32" s="23">
        <f t="shared" si="46"/>
        <v>443</v>
      </c>
      <c r="BJ32" s="23">
        <f t="shared" si="47"/>
        <v>0</v>
      </c>
      <c r="BK32" s="23">
        <f t="shared" si="55"/>
        <v>27953.79999999996</v>
      </c>
    </row>
    <row r="33" spans="1:63" ht="76.5" customHeight="1">
      <c r="A33" s="45" t="s">
        <v>80</v>
      </c>
      <c r="B33" s="48" t="s">
        <v>13</v>
      </c>
      <c r="C33" s="16" t="s">
        <v>26</v>
      </c>
      <c r="D33" s="23">
        <v>31846.6</v>
      </c>
      <c r="E33" s="23">
        <v>0</v>
      </c>
      <c r="F33" s="23">
        <v>0</v>
      </c>
      <c r="G33" s="23">
        <f t="shared" si="18"/>
        <v>31846.6</v>
      </c>
      <c r="H33" s="53"/>
      <c r="I33" s="53"/>
      <c r="J33" s="53"/>
      <c r="K33" s="53">
        <f t="shared" si="19"/>
        <v>0</v>
      </c>
      <c r="L33" s="23">
        <f t="shared" si="57"/>
        <v>31846.6</v>
      </c>
      <c r="M33" s="23">
        <f t="shared" si="57"/>
        <v>0</v>
      </c>
      <c r="N33" s="23">
        <f t="shared" si="57"/>
        <v>0</v>
      </c>
      <c r="O33" s="23">
        <f t="shared" si="20"/>
        <v>31846.6</v>
      </c>
      <c r="P33" s="53">
        <v>1605.3</v>
      </c>
      <c r="Q33" s="53"/>
      <c r="R33" s="53"/>
      <c r="S33" s="53">
        <f t="shared" si="21"/>
        <v>1605.3</v>
      </c>
      <c r="T33" s="23">
        <f t="shared" si="1"/>
        <v>33451.9</v>
      </c>
      <c r="U33" s="23">
        <f t="shared" si="2"/>
        <v>0</v>
      </c>
      <c r="V33" s="23">
        <f t="shared" si="3"/>
        <v>0</v>
      </c>
      <c r="W33" s="23">
        <f t="shared" si="22"/>
        <v>33451.9</v>
      </c>
      <c r="X33" s="53"/>
      <c r="Y33" s="53"/>
      <c r="Z33" s="53"/>
      <c r="AA33" s="53">
        <f t="shared" si="23"/>
        <v>0</v>
      </c>
      <c r="AB33" s="23">
        <f t="shared" si="4"/>
        <v>33451.9</v>
      </c>
      <c r="AC33" s="23">
        <f t="shared" si="5"/>
        <v>0</v>
      </c>
      <c r="AD33" s="23">
        <f t="shared" si="6"/>
        <v>0</v>
      </c>
      <c r="AE33" s="23">
        <f t="shared" si="56"/>
        <v>33451.9</v>
      </c>
      <c r="AF33" s="53"/>
      <c r="AG33" s="53"/>
      <c r="AH33" s="53"/>
      <c r="AI33" s="53">
        <f t="shared" si="48"/>
        <v>0</v>
      </c>
      <c r="AJ33" s="23">
        <f t="shared" si="36"/>
        <v>33451.9</v>
      </c>
      <c r="AK33" s="23">
        <f t="shared" si="37"/>
        <v>0</v>
      </c>
      <c r="AL33" s="23">
        <f t="shared" si="38"/>
        <v>0</v>
      </c>
      <c r="AM33" s="23">
        <f t="shared" si="49"/>
        <v>33451.9</v>
      </c>
      <c r="AN33" s="23"/>
      <c r="AO33" s="23"/>
      <c r="AP33" s="23"/>
      <c r="AQ33" s="23">
        <f t="shared" si="50"/>
        <v>0</v>
      </c>
      <c r="AR33" s="23">
        <f t="shared" si="39"/>
        <v>33451.9</v>
      </c>
      <c r="AS33" s="23">
        <f t="shared" si="40"/>
        <v>0</v>
      </c>
      <c r="AT33" s="23">
        <f t="shared" si="41"/>
        <v>0</v>
      </c>
      <c r="AU33" s="23">
        <f t="shared" si="51"/>
        <v>33451.9</v>
      </c>
      <c r="AV33" s="53"/>
      <c r="AW33" s="53"/>
      <c r="AX33" s="53"/>
      <c r="AY33" s="53">
        <f t="shared" si="52"/>
        <v>0</v>
      </c>
      <c r="AZ33" s="23">
        <f t="shared" si="42"/>
        <v>33451.9</v>
      </c>
      <c r="BA33" s="23">
        <f t="shared" si="43"/>
        <v>0</v>
      </c>
      <c r="BB33" s="23">
        <f t="shared" si="44"/>
        <v>0</v>
      </c>
      <c r="BC33" s="23">
        <f t="shared" si="53"/>
        <v>33451.9</v>
      </c>
      <c r="BD33" s="53"/>
      <c r="BE33" s="53"/>
      <c r="BF33" s="53"/>
      <c r="BG33" s="53">
        <f t="shared" si="54"/>
        <v>0</v>
      </c>
      <c r="BH33" s="23">
        <f t="shared" si="45"/>
        <v>33451.9</v>
      </c>
      <c r="BI33" s="23">
        <f t="shared" si="46"/>
        <v>0</v>
      </c>
      <c r="BJ33" s="23">
        <f t="shared" si="47"/>
        <v>0</v>
      </c>
      <c r="BK33" s="23">
        <f t="shared" si="55"/>
        <v>33451.9</v>
      </c>
    </row>
    <row r="34" spans="1:63" ht="45.75" customHeight="1">
      <c r="A34" s="70" t="s">
        <v>100</v>
      </c>
      <c r="B34" s="48" t="s">
        <v>13</v>
      </c>
      <c r="C34" s="16" t="s">
        <v>94</v>
      </c>
      <c r="D34" s="23"/>
      <c r="E34" s="23"/>
      <c r="F34" s="23"/>
      <c r="G34" s="23"/>
      <c r="H34" s="53"/>
      <c r="I34" s="53"/>
      <c r="J34" s="53"/>
      <c r="K34" s="53"/>
      <c r="L34" s="23"/>
      <c r="M34" s="23"/>
      <c r="N34" s="23"/>
      <c r="O34" s="23"/>
      <c r="P34" s="53"/>
      <c r="Q34" s="53"/>
      <c r="R34" s="53"/>
      <c r="S34" s="53"/>
      <c r="T34" s="23"/>
      <c r="U34" s="23"/>
      <c r="V34" s="23"/>
      <c r="W34" s="23"/>
      <c r="X34" s="53"/>
      <c r="Y34" s="53"/>
      <c r="Z34" s="53"/>
      <c r="AA34" s="53"/>
      <c r="AB34" s="23"/>
      <c r="AC34" s="23"/>
      <c r="AD34" s="23"/>
      <c r="AE34" s="23"/>
      <c r="AF34" s="53"/>
      <c r="AG34" s="53"/>
      <c r="AH34" s="53"/>
      <c r="AI34" s="53"/>
      <c r="AJ34" s="23"/>
      <c r="AK34" s="23"/>
      <c r="AL34" s="23"/>
      <c r="AM34" s="23"/>
      <c r="AN34" s="23"/>
      <c r="AO34" s="23">
        <v>91648</v>
      </c>
      <c r="AP34" s="23">
        <v>28132</v>
      </c>
      <c r="AQ34" s="23">
        <f t="shared" si="50"/>
        <v>119780</v>
      </c>
      <c r="AR34" s="23">
        <f>AJ34+AN34</f>
        <v>0</v>
      </c>
      <c r="AS34" s="23">
        <f>AK34+AO34</f>
        <v>91648</v>
      </c>
      <c r="AT34" s="23">
        <f>AL34+AP34</f>
        <v>28132</v>
      </c>
      <c r="AU34" s="23">
        <f>AR34+AS34+AT34</f>
        <v>119780</v>
      </c>
      <c r="AV34" s="53"/>
      <c r="AW34" s="53"/>
      <c r="AX34" s="53"/>
      <c r="AY34" s="53">
        <f t="shared" si="52"/>
        <v>0</v>
      </c>
      <c r="AZ34" s="23">
        <f aca="true" t="shared" si="58" ref="AZ34:BB38">AR34+AV34</f>
        <v>0</v>
      </c>
      <c r="BA34" s="23">
        <f t="shared" si="58"/>
        <v>91648</v>
      </c>
      <c r="BB34" s="23">
        <f t="shared" si="58"/>
        <v>28132</v>
      </c>
      <c r="BC34" s="23">
        <f>AZ34+BA34+BB34</f>
        <v>119780</v>
      </c>
      <c r="BD34" s="53"/>
      <c r="BE34" s="53"/>
      <c r="BF34" s="53"/>
      <c r="BG34" s="53">
        <f t="shared" si="54"/>
        <v>0</v>
      </c>
      <c r="BH34" s="23">
        <f t="shared" si="45"/>
        <v>0</v>
      </c>
      <c r="BI34" s="23">
        <f t="shared" si="46"/>
        <v>91648</v>
      </c>
      <c r="BJ34" s="23">
        <f t="shared" si="47"/>
        <v>28132</v>
      </c>
      <c r="BK34" s="23">
        <f>BH34+BI34+BJ34</f>
        <v>119780</v>
      </c>
    </row>
    <row r="35" spans="1:63" ht="47.25" customHeight="1">
      <c r="A35" s="123" t="s">
        <v>57</v>
      </c>
      <c r="B35" s="48" t="s">
        <v>13</v>
      </c>
      <c r="C35" s="41" t="s">
        <v>14</v>
      </c>
      <c r="D35" s="23">
        <v>14192.7</v>
      </c>
      <c r="E35" s="23">
        <v>0</v>
      </c>
      <c r="F35" s="23">
        <v>0</v>
      </c>
      <c r="G35" s="23">
        <f t="shared" si="18"/>
        <v>14192.7</v>
      </c>
      <c r="H35" s="53"/>
      <c r="I35" s="53"/>
      <c r="J35" s="53"/>
      <c r="K35" s="53">
        <f t="shared" si="19"/>
        <v>0</v>
      </c>
      <c r="L35" s="23">
        <f t="shared" si="57"/>
        <v>14192.7</v>
      </c>
      <c r="M35" s="23">
        <f t="shared" si="57"/>
        <v>0</v>
      </c>
      <c r="N35" s="23">
        <f t="shared" si="57"/>
        <v>0</v>
      </c>
      <c r="O35" s="23">
        <f t="shared" si="20"/>
        <v>14192.7</v>
      </c>
      <c r="P35" s="53"/>
      <c r="Q35" s="53"/>
      <c r="R35" s="53"/>
      <c r="S35" s="53">
        <f t="shared" si="21"/>
        <v>0</v>
      </c>
      <c r="T35" s="23">
        <f t="shared" si="1"/>
        <v>14192.7</v>
      </c>
      <c r="U35" s="23">
        <f t="shared" si="2"/>
        <v>0</v>
      </c>
      <c r="V35" s="23">
        <f t="shared" si="3"/>
        <v>0</v>
      </c>
      <c r="W35" s="23">
        <f t="shared" si="22"/>
        <v>14192.7</v>
      </c>
      <c r="X35" s="53"/>
      <c r="Y35" s="53"/>
      <c r="Z35" s="53"/>
      <c r="AA35" s="53">
        <f t="shared" si="23"/>
        <v>0</v>
      </c>
      <c r="AB35" s="23">
        <f t="shared" si="4"/>
        <v>14192.7</v>
      </c>
      <c r="AC35" s="23">
        <f t="shared" si="5"/>
        <v>0</v>
      </c>
      <c r="AD35" s="23">
        <f t="shared" si="6"/>
        <v>0</v>
      </c>
      <c r="AE35" s="23">
        <f t="shared" si="56"/>
        <v>14192.7</v>
      </c>
      <c r="AF35" s="53"/>
      <c r="AG35" s="53"/>
      <c r="AH35" s="53"/>
      <c r="AI35" s="53">
        <f t="shared" si="48"/>
        <v>0</v>
      </c>
      <c r="AJ35" s="23">
        <f t="shared" si="36"/>
        <v>14192.7</v>
      </c>
      <c r="AK35" s="23">
        <f t="shared" si="37"/>
        <v>0</v>
      </c>
      <c r="AL35" s="23">
        <f t="shared" si="38"/>
        <v>0</v>
      </c>
      <c r="AM35" s="23">
        <f t="shared" si="49"/>
        <v>14192.7</v>
      </c>
      <c r="AN35" s="23">
        <v>-10000</v>
      </c>
      <c r="AO35" s="23"/>
      <c r="AP35" s="23"/>
      <c r="AQ35" s="23">
        <f>AN35+AO35+AP35</f>
        <v>-10000</v>
      </c>
      <c r="AR35" s="64">
        <f>AJ35+AN35</f>
        <v>4192.700000000001</v>
      </c>
      <c r="AS35" s="23">
        <f t="shared" si="40"/>
        <v>0</v>
      </c>
      <c r="AT35" s="23">
        <f t="shared" si="41"/>
        <v>0</v>
      </c>
      <c r="AU35" s="64">
        <f t="shared" si="51"/>
        <v>4192.700000000001</v>
      </c>
      <c r="AV35" s="53">
        <v>-4092.7</v>
      </c>
      <c r="AW35" s="53"/>
      <c r="AX35" s="53"/>
      <c r="AY35" s="53">
        <f>AV35+AW35+AX35</f>
        <v>-4092.7</v>
      </c>
      <c r="AZ35" s="23">
        <f t="shared" si="58"/>
        <v>100.00000000000091</v>
      </c>
      <c r="BA35" s="23">
        <f t="shared" si="58"/>
        <v>0</v>
      </c>
      <c r="BB35" s="23">
        <f t="shared" si="58"/>
        <v>0</v>
      </c>
      <c r="BC35" s="23">
        <f>AZ35+BA35+BB35</f>
        <v>100.00000000000091</v>
      </c>
      <c r="BD35" s="53"/>
      <c r="BE35" s="53"/>
      <c r="BF35" s="53"/>
      <c r="BG35" s="53">
        <f>BD35+BE35+BF35</f>
        <v>0</v>
      </c>
      <c r="BH35" s="23">
        <f t="shared" si="45"/>
        <v>100.00000000000091</v>
      </c>
      <c r="BI35" s="23">
        <f t="shared" si="46"/>
        <v>0</v>
      </c>
      <c r="BJ35" s="23">
        <f t="shared" si="47"/>
        <v>0</v>
      </c>
      <c r="BK35" s="23">
        <f>BH35+BI35+BJ35</f>
        <v>100.00000000000091</v>
      </c>
    </row>
    <row r="36" spans="1:63" ht="40.5" customHeight="1">
      <c r="A36" s="124"/>
      <c r="B36" s="48" t="s">
        <v>16</v>
      </c>
      <c r="C36" s="41" t="s">
        <v>14</v>
      </c>
      <c r="D36" s="23">
        <v>59029.6</v>
      </c>
      <c r="E36" s="23">
        <v>0</v>
      </c>
      <c r="F36" s="23">
        <v>0</v>
      </c>
      <c r="G36" s="23">
        <f t="shared" si="18"/>
        <v>59029.6</v>
      </c>
      <c r="H36" s="53">
        <v>-4211.2</v>
      </c>
      <c r="I36" s="53"/>
      <c r="J36" s="53"/>
      <c r="K36" s="53">
        <f t="shared" si="19"/>
        <v>-4211.2</v>
      </c>
      <c r="L36" s="23">
        <f t="shared" si="57"/>
        <v>54818.4</v>
      </c>
      <c r="M36" s="23">
        <f t="shared" si="57"/>
        <v>0</v>
      </c>
      <c r="N36" s="23">
        <f t="shared" si="57"/>
        <v>0</v>
      </c>
      <c r="O36" s="23">
        <f t="shared" si="20"/>
        <v>54818.4</v>
      </c>
      <c r="P36" s="55">
        <f>14638.8-14638.8</f>
        <v>0</v>
      </c>
      <c r="Q36" s="53"/>
      <c r="R36" s="53"/>
      <c r="S36" s="55">
        <f t="shared" si="21"/>
        <v>0</v>
      </c>
      <c r="T36" s="55">
        <f t="shared" si="1"/>
        <v>54818.4</v>
      </c>
      <c r="U36" s="55">
        <f t="shared" si="2"/>
        <v>0</v>
      </c>
      <c r="V36" s="55">
        <f t="shared" si="3"/>
        <v>0</v>
      </c>
      <c r="W36" s="55">
        <f t="shared" si="22"/>
        <v>54818.4</v>
      </c>
      <c r="X36" s="53"/>
      <c r="Y36" s="53"/>
      <c r="Z36" s="53"/>
      <c r="AA36" s="53">
        <f t="shared" si="23"/>
        <v>0</v>
      </c>
      <c r="AB36" s="23">
        <f t="shared" si="4"/>
        <v>54818.4</v>
      </c>
      <c r="AC36" s="23">
        <f t="shared" si="5"/>
        <v>0</v>
      </c>
      <c r="AD36" s="23">
        <f t="shared" si="6"/>
        <v>0</v>
      </c>
      <c r="AE36" s="23">
        <f t="shared" si="56"/>
        <v>54818.4</v>
      </c>
      <c r="AF36" s="53"/>
      <c r="AG36" s="53"/>
      <c r="AH36" s="53"/>
      <c r="AI36" s="53">
        <f t="shared" si="48"/>
        <v>0</v>
      </c>
      <c r="AJ36" s="23">
        <f t="shared" si="36"/>
        <v>54818.4</v>
      </c>
      <c r="AK36" s="23">
        <f t="shared" si="37"/>
        <v>0</v>
      </c>
      <c r="AL36" s="23">
        <f t="shared" si="38"/>
        <v>0</v>
      </c>
      <c r="AM36" s="23">
        <f t="shared" si="49"/>
        <v>54818.4</v>
      </c>
      <c r="AN36" s="23">
        <v>-14250</v>
      </c>
      <c r="AO36" s="23"/>
      <c r="AP36" s="23"/>
      <c r="AQ36" s="23">
        <f>AN36+AO36+AP36</f>
        <v>-14250</v>
      </c>
      <c r="AR36" s="23">
        <f>AJ36+AN36</f>
        <v>40568.4</v>
      </c>
      <c r="AS36" s="23">
        <f t="shared" si="40"/>
        <v>0</v>
      </c>
      <c r="AT36" s="23">
        <f t="shared" si="41"/>
        <v>0</v>
      </c>
      <c r="AU36" s="23">
        <f t="shared" si="51"/>
        <v>40568.4</v>
      </c>
      <c r="AV36" s="53"/>
      <c r="AW36" s="53"/>
      <c r="AX36" s="53"/>
      <c r="AY36" s="53">
        <f>AV36+AW36+AX36</f>
        <v>0</v>
      </c>
      <c r="AZ36" s="23">
        <f t="shared" si="58"/>
        <v>40568.4</v>
      </c>
      <c r="BA36" s="23">
        <f t="shared" si="58"/>
        <v>0</v>
      </c>
      <c r="BB36" s="23">
        <f t="shared" si="58"/>
        <v>0</v>
      </c>
      <c r="BC36" s="23">
        <f>AZ36+BA36+BB36</f>
        <v>40568.4</v>
      </c>
      <c r="BD36" s="53"/>
      <c r="BE36" s="53"/>
      <c r="BF36" s="53"/>
      <c r="BG36" s="53">
        <f>BD36+BE36+BF36</f>
        <v>0</v>
      </c>
      <c r="BH36" s="23">
        <f t="shared" si="45"/>
        <v>40568.4</v>
      </c>
      <c r="BI36" s="23">
        <f t="shared" si="46"/>
        <v>0</v>
      </c>
      <c r="BJ36" s="23">
        <f t="shared" si="47"/>
        <v>0</v>
      </c>
      <c r="BK36" s="23">
        <f>BH36+BI36+BJ36</f>
        <v>40568.4</v>
      </c>
    </row>
    <row r="37" spans="1:63" ht="81" customHeight="1">
      <c r="A37" s="37" t="s">
        <v>58</v>
      </c>
      <c r="B37" s="48" t="s">
        <v>16</v>
      </c>
      <c r="C37" s="41" t="s">
        <v>27</v>
      </c>
      <c r="D37" s="23">
        <v>16365.1</v>
      </c>
      <c r="E37" s="23">
        <v>545</v>
      </c>
      <c r="F37" s="23">
        <v>0</v>
      </c>
      <c r="G37" s="23">
        <f>D37+E37+F37</f>
        <v>16910.1</v>
      </c>
      <c r="H37" s="53"/>
      <c r="I37" s="53"/>
      <c r="J37" s="53"/>
      <c r="K37" s="53">
        <f>H37+I37+J37</f>
        <v>0</v>
      </c>
      <c r="L37" s="23">
        <f t="shared" si="57"/>
        <v>16365.1</v>
      </c>
      <c r="M37" s="23">
        <f t="shared" si="57"/>
        <v>545</v>
      </c>
      <c r="N37" s="23">
        <f t="shared" si="57"/>
        <v>0</v>
      </c>
      <c r="O37" s="23">
        <f>L37+M37+N37</f>
        <v>16910.1</v>
      </c>
      <c r="P37" s="53">
        <v>15091.8</v>
      </c>
      <c r="Q37" s="53"/>
      <c r="R37" s="53"/>
      <c r="S37" s="53">
        <f>P37+Q37+R37</f>
        <v>15091.8</v>
      </c>
      <c r="T37" s="23">
        <f t="shared" si="1"/>
        <v>31456.9</v>
      </c>
      <c r="U37" s="23">
        <f t="shared" si="2"/>
        <v>545</v>
      </c>
      <c r="V37" s="23">
        <f t="shared" si="3"/>
        <v>0</v>
      </c>
      <c r="W37" s="23">
        <f>T37+U37+V37</f>
        <v>32001.9</v>
      </c>
      <c r="X37" s="53"/>
      <c r="Y37" s="53"/>
      <c r="Z37" s="53"/>
      <c r="AA37" s="53">
        <f>X37+Y37+Z37</f>
        <v>0</v>
      </c>
      <c r="AB37" s="23">
        <f t="shared" si="4"/>
        <v>31456.9</v>
      </c>
      <c r="AC37" s="23">
        <f t="shared" si="5"/>
        <v>545</v>
      </c>
      <c r="AD37" s="23">
        <f t="shared" si="6"/>
        <v>0</v>
      </c>
      <c r="AE37" s="23">
        <f t="shared" si="56"/>
        <v>32001.9</v>
      </c>
      <c r="AF37" s="53"/>
      <c r="AG37" s="53"/>
      <c r="AH37" s="53"/>
      <c r="AI37" s="53">
        <f>AF37+AG37+AH37</f>
        <v>0</v>
      </c>
      <c r="AJ37" s="23">
        <f t="shared" si="36"/>
        <v>31456.9</v>
      </c>
      <c r="AK37" s="23">
        <f t="shared" si="37"/>
        <v>545</v>
      </c>
      <c r="AL37" s="23">
        <f t="shared" si="38"/>
        <v>0</v>
      </c>
      <c r="AM37" s="23">
        <f t="shared" si="49"/>
        <v>32001.9</v>
      </c>
      <c r="AN37" s="23">
        <v>-1000</v>
      </c>
      <c r="AO37" s="23"/>
      <c r="AP37" s="23"/>
      <c r="AQ37" s="23">
        <f>AN37+AO37+AP37</f>
        <v>-1000</v>
      </c>
      <c r="AR37" s="23">
        <f t="shared" si="39"/>
        <v>30456.9</v>
      </c>
      <c r="AS37" s="23">
        <f t="shared" si="40"/>
        <v>545</v>
      </c>
      <c r="AT37" s="23">
        <f t="shared" si="41"/>
        <v>0</v>
      </c>
      <c r="AU37" s="23">
        <f t="shared" si="51"/>
        <v>31001.9</v>
      </c>
      <c r="AV37" s="53"/>
      <c r="AW37" s="53"/>
      <c r="AX37" s="53"/>
      <c r="AY37" s="53">
        <f>AV37+AW37+AX37</f>
        <v>0</v>
      </c>
      <c r="AZ37" s="23">
        <f t="shared" si="58"/>
        <v>30456.9</v>
      </c>
      <c r="BA37" s="23">
        <f t="shared" si="58"/>
        <v>545</v>
      </c>
      <c r="BB37" s="23">
        <f t="shared" si="58"/>
        <v>0</v>
      </c>
      <c r="BC37" s="23">
        <f>AZ37+BA37+BB37</f>
        <v>31001.9</v>
      </c>
      <c r="BD37" s="53"/>
      <c r="BE37" s="53"/>
      <c r="BF37" s="53"/>
      <c r="BG37" s="53">
        <f>BD37+BE37+BF37</f>
        <v>0</v>
      </c>
      <c r="BH37" s="23">
        <f t="shared" si="45"/>
        <v>30456.9</v>
      </c>
      <c r="BI37" s="23">
        <f t="shared" si="46"/>
        <v>545</v>
      </c>
      <c r="BJ37" s="23">
        <f t="shared" si="47"/>
        <v>0</v>
      </c>
      <c r="BK37" s="23">
        <f>BH37+BI37+BJ37</f>
        <v>31001.9</v>
      </c>
    </row>
    <row r="38" spans="1:63" ht="103.5" customHeight="1">
      <c r="A38" s="37" t="s">
        <v>95</v>
      </c>
      <c r="B38" s="48" t="s">
        <v>16</v>
      </c>
      <c r="C38" s="41" t="s">
        <v>9</v>
      </c>
      <c r="D38" s="23"/>
      <c r="E38" s="23"/>
      <c r="F38" s="23"/>
      <c r="G38" s="23"/>
      <c r="H38" s="53"/>
      <c r="I38" s="53"/>
      <c r="J38" s="53"/>
      <c r="K38" s="53"/>
      <c r="L38" s="23"/>
      <c r="M38" s="23"/>
      <c r="N38" s="23"/>
      <c r="O38" s="23"/>
      <c r="P38" s="53"/>
      <c r="Q38" s="53"/>
      <c r="R38" s="53"/>
      <c r="S38" s="53"/>
      <c r="T38" s="23"/>
      <c r="U38" s="23"/>
      <c r="V38" s="23"/>
      <c r="W38" s="23"/>
      <c r="X38" s="53"/>
      <c r="Y38" s="53"/>
      <c r="Z38" s="53"/>
      <c r="AA38" s="53"/>
      <c r="AB38" s="23"/>
      <c r="AC38" s="23"/>
      <c r="AD38" s="23"/>
      <c r="AE38" s="23"/>
      <c r="AF38" s="53"/>
      <c r="AG38" s="53"/>
      <c r="AH38" s="53"/>
      <c r="AI38" s="53"/>
      <c r="AJ38" s="23"/>
      <c r="AK38" s="23"/>
      <c r="AL38" s="23"/>
      <c r="AM38" s="23"/>
      <c r="AN38" s="23">
        <v>600</v>
      </c>
      <c r="AO38" s="23"/>
      <c r="AP38" s="23"/>
      <c r="AQ38" s="23">
        <f>AN38+AO38+AP38</f>
        <v>600</v>
      </c>
      <c r="AR38" s="23">
        <f>AJ38+AN38</f>
        <v>600</v>
      </c>
      <c r="AS38" s="23">
        <f>AK38+AO38</f>
        <v>0</v>
      </c>
      <c r="AT38" s="23">
        <f>AL38+AP38</f>
        <v>0</v>
      </c>
      <c r="AU38" s="23">
        <f>AR38+AS38+AT38</f>
        <v>600</v>
      </c>
      <c r="AV38" s="53"/>
      <c r="AW38" s="53"/>
      <c r="AX38" s="53"/>
      <c r="AY38" s="53">
        <f>AV38+AW38+AX38</f>
        <v>0</v>
      </c>
      <c r="AZ38" s="23">
        <f t="shared" si="58"/>
        <v>600</v>
      </c>
      <c r="BA38" s="23">
        <f t="shared" si="58"/>
        <v>0</v>
      </c>
      <c r="BB38" s="23">
        <f t="shared" si="58"/>
        <v>0</v>
      </c>
      <c r="BC38" s="23">
        <f>AZ38+BA38+BB38</f>
        <v>600</v>
      </c>
      <c r="BD38" s="53"/>
      <c r="BE38" s="53"/>
      <c r="BF38" s="53"/>
      <c r="BG38" s="53">
        <f>BD38+BE38+BF38</f>
        <v>0</v>
      </c>
      <c r="BH38" s="23">
        <f t="shared" si="45"/>
        <v>600</v>
      </c>
      <c r="BI38" s="23">
        <f t="shared" si="46"/>
        <v>0</v>
      </c>
      <c r="BJ38" s="23">
        <f t="shared" si="47"/>
        <v>0</v>
      </c>
      <c r="BK38" s="23">
        <f>BH38+BI38+BJ38</f>
        <v>600</v>
      </c>
    </row>
    <row r="39" spans="1:63" ht="27.75" customHeight="1">
      <c r="A39" s="18" t="s">
        <v>0</v>
      </c>
      <c r="B39" s="5"/>
      <c r="C39" s="5"/>
      <c r="D39" s="6">
        <f aca="true" t="shared" si="59" ref="D39:W39">SUM(D9:D37)</f>
        <v>1214400.7000000002</v>
      </c>
      <c r="E39" s="6">
        <f t="shared" si="59"/>
        <v>628190.7000000001</v>
      </c>
      <c r="F39" s="6">
        <f t="shared" si="59"/>
        <v>15000</v>
      </c>
      <c r="G39" s="6">
        <f t="shared" si="59"/>
        <v>1857591.4000000001</v>
      </c>
      <c r="H39" s="52">
        <f t="shared" si="59"/>
        <v>-53380.299999999996</v>
      </c>
      <c r="I39" s="52">
        <f t="shared" si="59"/>
        <v>0</v>
      </c>
      <c r="J39" s="52">
        <f t="shared" si="59"/>
        <v>0</v>
      </c>
      <c r="K39" s="52">
        <f t="shared" si="59"/>
        <v>-53380.299999999996</v>
      </c>
      <c r="L39" s="6">
        <f t="shared" si="59"/>
        <v>1161020.4</v>
      </c>
      <c r="M39" s="6">
        <f t="shared" si="59"/>
        <v>628190.7000000001</v>
      </c>
      <c r="N39" s="6">
        <f t="shared" si="59"/>
        <v>15000</v>
      </c>
      <c r="O39" s="6">
        <f t="shared" si="59"/>
        <v>1804211.0999999999</v>
      </c>
      <c r="P39" s="56">
        <f t="shared" si="59"/>
        <v>193761.39999999994</v>
      </c>
      <c r="Q39" s="56">
        <f t="shared" si="59"/>
        <v>183928.00000000003</v>
      </c>
      <c r="R39" s="56">
        <f t="shared" si="59"/>
        <v>5000</v>
      </c>
      <c r="S39" s="56">
        <f t="shared" si="59"/>
        <v>382689.3999999999</v>
      </c>
      <c r="T39" s="56">
        <f t="shared" si="59"/>
        <v>1354781.7999999996</v>
      </c>
      <c r="U39" s="56">
        <f t="shared" si="59"/>
        <v>812118.7000000001</v>
      </c>
      <c r="V39" s="56">
        <f t="shared" si="59"/>
        <v>20000</v>
      </c>
      <c r="W39" s="56">
        <f t="shared" si="59"/>
        <v>2186900.4999999995</v>
      </c>
      <c r="X39" s="52">
        <f aca="true" t="shared" si="60" ref="X39:AE39">SUM(X9:X37)</f>
        <v>-117141.6</v>
      </c>
      <c r="Y39" s="52">
        <f t="shared" si="60"/>
        <v>-4684.400000000005</v>
      </c>
      <c r="Z39" s="52">
        <f t="shared" si="60"/>
        <v>5335</v>
      </c>
      <c r="AA39" s="52">
        <f t="shared" si="60"/>
        <v>-116491.00000000001</v>
      </c>
      <c r="AB39" s="6">
        <f t="shared" si="60"/>
        <v>1237640.1999999997</v>
      </c>
      <c r="AC39" s="56">
        <f t="shared" si="60"/>
        <v>807434.2999999999</v>
      </c>
      <c r="AD39" s="6">
        <f t="shared" si="60"/>
        <v>25335</v>
      </c>
      <c r="AE39" s="56">
        <f t="shared" si="60"/>
        <v>2070409.4999999995</v>
      </c>
      <c r="AF39" s="65">
        <f aca="true" t="shared" si="61" ref="AF39:AM39">SUM(AF9:AF37)</f>
        <v>2020.5</v>
      </c>
      <c r="AG39" s="65">
        <f t="shared" si="61"/>
        <v>2289.9</v>
      </c>
      <c r="AH39" s="52">
        <f t="shared" si="61"/>
        <v>0</v>
      </c>
      <c r="AI39" s="65">
        <f t="shared" si="61"/>
        <v>4310.4000000000015</v>
      </c>
      <c r="AJ39" s="6">
        <f t="shared" si="61"/>
        <v>1239660.6999999995</v>
      </c>
      <c r="AK39" s="6">
        <f t="shared" si="61"/>
        <v>809724.2</v>
      </c>
      <c r="AL39" s="6">
        <f t="shared" si="61"/>
        <v>25335</v>
      </c>
      <c r="AM39" s="6">
        <f t="shared" si="61"/>
        <v>2074719.8999999997</v>
      </c>
      <c r="AN39" s="6">
        <f aca="true" t="shared" si="62" ref="AN39:AU39">SUM(AN9:AN38)</f>
        <v>49439.100000000006</v>
      </c>
      <c r="AO39" s="6">
        <f t="shared" si="62"/>
        <v>460804.4</v>
      </c>
      <c r="AP39" s="6">
        <f t="shared" si="62"/>
        <v>56013.4</v>
      </c>
      <c r="AQ39" s="6">
        <f t="shared" si="62"/>
        <v>566256.9</v>
      </c>
      <c r="AR39" s="65">
        <f t="shared" si="62"/>
        <v>1289099.7999999996</v>
      </c>
      <c r="AS39" s="65">
        <f t="shared" si="62"/>
        <v>1270528.5999999999</v>
      </c>
      <c r="AT39" s="6">
        <f t="shared" si="62"/>
        <v>81348.4</v>
      </c>
      <c r="AU39" s="65">
        <f t="shared" si="62"/>
        <v>2640976.8</v>
      </c>
      <c r="AV39" s="52">
        <f aca="true" t="shared" si="63" ref="AV39:BC39">SUM(AV9:AV38)</f>
        <v>9507.399999999994</v>
      </c>
      <c r="AW39" s="52">
        <f t="shared" si="63"/>
        <v>-50945.4</v>
      </c>
      <c r="AX39" s="76">
        <f t="shared" si="63"/>
        <v>5000</v>
      </c>
      <c r="AY39" s="76">
        <f t="shared" si="63"/>
        <v>-36438</v>
      </c>
      <c r="AZ39" s="6">
        <f t="shared" si="63"/>
        <v>1298607.1999999997</v>
      </c>
      <c r="BA39" s="6">
        <f t="shared" si="63"/>
        <v>1219583.2</v>
      </c>
      <c r="BB39" s="6">
        <f t="shared" si="63"/>
        <v>86348.4</v>
      </c>
      <c r="BC39" s="6">
        <f t="shared" si="63"/>
        <v>2604538.8</v>
      </c>
      <c r="BD39" s="52">
        <f aca="true" t="shared" si="64" ref="BD39:BK39">SUM(BD9:BD38)</f>
        <v>29495.80000000001</v>
      </c>
      <c r="BE39" s="52">
        <f t="shared" si="64"/>
        <v>-77047</v>
      </c>
      <c r="BF39" s="81">
        <f t="shared" si="64"/>
        <v>0</v>
      </c>
      <c r="BG39" s="81">
        <f t="shared" si="64"/>
        <v>-47551.19999999998</v>
      </c>
      <c r="BH39" s="6">
        <f t="shared" si="64"/>
        <v>1328102.9999999998</v>
      </c>
      <c r="BI39" s="6">
        <f t="shared" si="64"/>
        <v>1142536.2</v>
      </c>
      <c r="BJ39" s="6">
        <f t="shared" si="64"/>
        <v>86348.4</v>
      </c>
      <c r="BK39" s="6">
        <f t="shared" si="64"/>
        <v>2556987.5999999996</v>
      </c>
    </row>
    <row r="40" spans="1:63" s="14" customFormat="1" ht="27.75" customHeight="1">
      <c r="A40" s="63"/>
      <c r="AV40" s="75"/>
      <c r="AW40" s="75"/>
      <c r="AX40" s="75"/>
      <c r="AY40" s="75"/>
      <c r="BC40" s="78"/>
      <c r="BD40" s="75"/>
      <c r="BE40" s="75"/>
      <c r="BF40" s="75"/>
      <c r="BG40" s="75"/>
      <c r="BK40" s="78"/>
    </row>
    <row r="41" spans="1:59" s="14" customFormat="1" ht="27.75" customHeight="1">
      <c r="A41" s="120"/>
      <c r="B41" s="121"/>
      <c r="C41" s="121"/>
      <c r="AV41" s="75"/>
      <c r="AW41" s="75"/>
      <c r="AX41" s="75"/>
      <c r="AY41" s="75"/>
      <c r="BD41" s="75"/>
      <c r="BE41" s="75"/>
      <c r="BF41" s="75"/>
      <c r="BG41" s="75"/>
    </row>
    <row r="42" spans="1:3" ht="17.25" customHeight="1">
      <c r="A42" s="120"/>
      <c r="B42" s="122"/>
      <c r="C42" s="122"/>
    </row>
    <row r="43" spans="1:3" ht="15.75" customHeight="1">
      <c r="A43" s="11"/>
      <c r="B43" s="12"/>
      <c r="C43" s="13"/>
    </row>
    <row r="44" spans="1:3" ht="16.5" customHeight="1">
      <c r="A44" s="118"/>
      <c r="B44" s="119"/>
      <c r="C44" s="119"/>
    </row>
    <row r="45" spans="1:3" ht="16.5" customHeight="1">
      <c r="A45" s="63"/>
      <c r="B45" s="14"/>
      <c r="C45" s="14"/>
    </row>
  </sheetData>
  <sheetProtection/>
  <mergeCells count="59">
    <mergeCell ref="AN7:AP7"/>
    <mergeCell ref="AQ7:AQ8"/>
    <mergeCell ref="AR7:AT7"/>
    <mergeCell ref="AU7:AU8"/>
    <mergeCell ref="AF6:AI6"/>
    <mergeCell ref="AJ6:AM6"/>
    <mergeCell ref="AN6:AQ6"/>
    <mergeCell ref="AR6:AU6"/>
    <mergeCell ref="A44:C44"/>
    <mergeCell ref="A41:C41"/>
    <mergeCell ref="A42:C42"/>
    <mergeCell ref="A31:A32"/>
    <mergeCell ref="B31:B32"/>
    <mergeCell ref="A35:A36"/>
    <mergeCell ref="A4:W4"/>
    <mergeCell ref="D6:G6"/>
    <mergeCell ref="H6:K6"/>
    <mergeCell ref="H7:J7"/>
    <mergeCell ref="K7:K8"/>
    <mergeCell ref="T6:W6"/>
    <mergeCell ref="P7:R7"/>
    <mergeCell ref="L6:O6"/>
    <mergeCell ref="L7:N7"/>
    <mergeCell ref="O7:O8"/>
    <mergeCell ref="G7:G8"/>
    <mergeCell ref="B7:B8"/>
    <mergeCell ref="C7:C8"/>
    <mergeCell ref="AM7:AM8"/>
    <mergeCell ref="AF7:AH7"/>
    <mergeCell ref="AI7:AI8"/>
    <mergeCell ref="AJ7:AL7"/>
    <mergeCell ref="A27:A29"/>
    <mergeCell ref="A12:A13"/>
    <mergeCell ref="B12:B13"/>
    <mergeCell ref="D7:F7"/>
    <mergeCell ref="B27:B29"/>
    <mergeCell ref="A7:A8"/>
    <mergeCell ref="AB6:AE6"/>
    <mergeCell ref="X7:Z7"/>
    <mergeCell ref="AA7:AA8"/>
    <mergeCell ref="AB7:AD7"/>
    <mergeCell ref="AE7:AE8"/>
    <mergeCell ref="X6:AA6"/>
    <mergeCell ref="AV6:AY6"/>
    <mergeCell ref="AZ6:BC6"/>
    <mergeCell ref="AV7:AX7"/>
    <mergeCell ref="AY7:AY8"/>
    <mergeCell ref="AZ7:BB7"/>
    <mergeCell ref="BC7:BC8"/>
    <mergeCell ref="P6:S6"/>
    <mergeCell ref="S7:S8"/>
    <mergeCell ref="T7:V7"/>
    <mergeCell ref="W7:W8"/>
    <mergeCell ref="BD6:BG6"/>
    <mergeCell ref="BH6:BK6"/>
    <mergeCell ref="BD7:BF7"/>
    <mergeCell ref="BG7:BG8"/>
    <mergeCell ref="BH7:BJ7"/>
    <mergeCell ref="BK7:BK8"/>
  </mergeCells>
  <printOptions horizontalCentered="1"/>
  <pageMargins left="0.1968503937007874" right="0.1968503937007874" top="0.3937007874015748" bottom="0.3937007874015748" header="0.31496062992125984" footer="0.15748031496062992"/>
  <pageSetup firstPageNumber="15" useFirstPageNumber="1" fitToHeight="2" fitToWidth="1" horizontalDpi="600" verticalDpi="600" orientation="landscape" paperSize="9" scale="47" r:id="rId1"/>
  <headerFooter alignWithMargins="0">
    <oddFooter>&amp;C&amp;P</oddFooter>
  </headerFooter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30"/>
  <sheetViews>
    <sheetView tabSelected="1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54.625" style="1" customWidth="1"/>
    <col min="2" max="2" width="32.25390625" style="1" customWidth="1"/>
    <col min="3" max="3" width="14.00390625" style="1" customWidth="1"/>
    <col min="4" max="4" width="32.25390625" style="1" hidden="1" customWidth="1"/>
    <col min="5" max="5" width="14.00390625" style="1" hidden="1" customWidth="1"/>
    <col min="6" max="6" width="32.25390625" style="1" customWidth="1"/>
    <col min="7" max="7" width="14.00390625" style="1" customWidth="1"/>
    <col min="8" max="8" width="17.00390625" style="1" customWidth="1"/>
    <col min="9" max="9" width="13.25390625" style="1" customWidth="1"/>
    <col min="10" max="10" width="27.625" style="1" customWidth="1"/>
    <col min="11" max="16384" width="9.125" style="1" customWidth="1"/>
  </cols>
  <sheetData>
    <row r="1" spans="1:7" ht="18.75" customHeight="1">
      <c r="A1" s="2"/>
      <c r="B1" s="2"/>
      <c r="C1" s="2" t="s">
        <v>75</v>
      </c>
      <c r="D1" s="2"/>
      <c r="E1" s="2" t="s">
        <v>75</v>
      </c>
      <c r="F1" s="2"/>
      <c r="G1" s="2" t="s">
        <v>75</v>
      </c>
    </row>
    <row r="2" spans="1:7" ht="18.75" customHeight="1">
      <c r="A2" s="2"/>
      <c r="B2" s="2"/>
      <c r="C2" s="2"/>
      <c r="D2" s="2"/>
      <c r="E2" s="2"/>
      <c r="F2" s="2"/>
      <c r="G2" s="2"/>
    </row>
    <row r="3" spans="1:11" ht="109.5" customHeight="1">
      <c r="A3" s="129" t="s">
        <v>66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7" ht="21" customHeight="1">
      <c r="A4" s="36"/>
      <c r="B4" s="36"/>
      <c r="C4" s="36"/>
      <c r="D4" s="36"/>
      <c r="E4" s="36"/>
      <c r="F4" s="36"/>
      <c r="G4" s="36"/>
    </row>
    <row r="5" spans="1:7" ht="13.5" customHeight="1">
      <c r="A5" s="4"/>
      <c r="B5" s="130" t="s">
        <v>1</v>
      </c>
      <c r="C5" s="131"/>
      <c r="D5" s="130" t="s">
        <v>1</v>
      </c>
      <c r="E5" s="131"/>
      <c r="F5" s="130" t="s">
        <v>1</v>
      </c>
      <c r="G5" s="131"/>
    </row>
    <row r="6" spans="1:11" s="35" customFormat="1" ht="21" customHeight="1">
      <c r="A6" s="134" t="s">
        <v>2</v>
      </c>
      <c r="B6" s="126" t="s">
        <v>3</v>
      </c>
      <c r="C6" s="133"/>
      <c r="D6" s="94" t="s">
        <v>99</v>
      </c>
      <c r="E6" s="132"/>
      <c r="F6" s="126" t="s">
        <v>3</v>
      </c>
      <c r="G6" s="133"/>
      <c r="H6" s="94" t="s">
        <v>104</v>
      </c>
      <c r="I6" s="132"/>
      <c r="J6" s="126" t="s">
        <v>3</v>
      </c>
      <c r="K6" s="133"/>
    </row>
    <row r="7" spans="1:11" s="35" customFormat="1" ht="265.5" customHeight="1">
      <c r="A7" s="135"/>
      <c r="B7" s="21" t="s">
        <v>24</v>
      </c>
      <c r="C7" s="19" t="s">
        <v>0</v>
      </c>
      <c r="D7" s="68" t="s">
        <v>24</v>
      </c>
      <c r="E7" s="69" t="s">
        <v>0</v>
      </c>
      <c r="F7" s="21" t="s">
        <v>24</v>
      </c>
      <c r="G7" s="19" t="s">
        <v>0</v>
      </c>
      <c r="H7" s="68" t="s">
        <v>24</v>
      </c>
      <c r="I7" s="69" t="s">
        <v>0</v>
      </c>
      <c r="J7" s="21" t="s">
        <v>24</v>
      </c>
      <c r="K7" s="19" t="s">
        <v>0</v>
      </c>
    </row>
    <row r="8" spans="1:11" s="35" customFormat="1" ht="23.25" customHeight="1">
      <c r="A8" s="17" t="s">
        <v>52</v>
      </c>
      <c r="B8" s="20">
        <v>6627.7</v>
      </c>
      <c r="C8" s="20">
        <v>6627.7</v>
      </c>
      <c r="D8" s="51"/>
      <c r="E8" s="51">
        <f>D8</f>
        <v>0</v>
      </c>
      <c r="F8" s="20">
        <f>B8+D8</f>
        <v>6627.7</v>
      </c>
      <c r="G8" s="20">
        <f>C8+E8</f>
        <v>6627.7</v>
      </c>
      <c r="H8" s="51"/>
      <c r="I8" s="51">
        <f>H8</f>
        <v>0</v>
      </c>
      <c r="J8" s="20">
        <f>F8+H8</f>
        <v>6627.7</v>
      </c>
      <c r="K8" s="20">
        <f>G8+I8</f>
        <v>6627.7</v>
      </c>
    </row>
    <row r="9" spans="1:11" s="35" customFormat="1" ht="28.5" customHeight="1">
      <c r="A9" s="17" t="s">
        <v>30</v>
      </c>
      <c r="B9" s="20">
        <v>2600</v>
      </c>
      <c r="C9" s="20">
        <v>2600</v>
      </c>
      <c r="D9" s="51"/>
      <c r="E9" s="51">
        <f aca="true" t="shared" si="0" ref="E9:E25">D9</f>
        <v>0</v>
      </c>
      <c r="F9" s="20">
        <f aca="true" t="shared" si="1" ref="F9:F25">B9+D9</f>
        <v>2600</v>
      </c>
      <c r="G9" s="20">
        <f aca="true" t="shared" si="2" ref="G9:G25">C9+E9</f>
        <v>2600</v>
      </c>
      <c r="H9" s="51">
        <v>300</v>
      </c>
      <c r="I9" s="51">
        <f aca="true" t="shared" si="3" ref="I9:I25">H9</f>
        <v>300</v>
      </c>
      <c r="J9" s="20">
        <f aca="true" t="shared" si="4" ref="J9:J25">F9+H9</f>
        <v>2900</v>
      </c>
      <c r="K9" s="20">
        <f aca="true" t="shared" si="5" ref="K9:K25">G9+I9</f>
        <v>2900</v>
      </c>
    </row>
    <row r="10" spans="1:11" s="35" customFormat="1" ht="34.5" customHeight="1">
      <c r="A10" s="17" t="s">
        <v>32</v>
      </c>
      <c r="B10" s="20">
        <v>100</v>
      </c>
      <c r="C10" s="20">
        <v>100</v>
      </c>
      <c r="D10" s="51">
        <v>-100</v>
      </c>
      <c r="E10" s="51">
        <f t="shared" si="0"/>
        <v>-100</v>
      </c>
      <c r="F10" s="20">
        <f t="shared" si="1"/>
        <v>0</v>
      </c>
      <c r="G10" s="20">
        <f t="shared" si="2"/>
        <v>0</v>
      </c>
      <c r="H10" s="51"/>
      <c r="I10" s="51">
        <f t="shared" si="3"/>
        <v>0</v>
      </c>
      <c r="J10" s="20">
        <f t="shared" si="4"/>
        <v>0</v>
      </c>
      <c r="K10" s="20">
        <f t="shared" si="5"/>
        <v>0</v>
      </c>
    </row>
    <row r="11" spans="1:11" s="35" customFormat="1" ht="28.5" customHeight="1">
      <c r="A11" s="17" t="s">
        <v>33</v>
      </c>
      <c r="B11" s="20">
        <v>78</v>
      </c>
      <c r="C11" s="20">
        <v>78</v>
      </c>
      <c r="D11" s="51"/>
      <c r="E11" s="51">
        <f t="shared" si="0"/>
        <v>0</v>
      </c>
      <c r="F11" s="20">
        <f t="shared" si="1"/>
        <v>78</v>
      </c>
      <c r="G11" s="20">
        <f t="shared" si="2"/>
        <v>78</v>
      </c>
      <c r="H11" s="51"/>
      <c r="I11" s="51">
        <f t="shared" si="3"/>
        <v>0</v>
      </c>
      <c r="J11" s="20">
        <f t="shared" si="4"/>
        <v>78</v>
      </c>
      <c r="K11" s="20">
        <f t="shared" si="5"/>
        <v>78</v>
      </c>
    </row>
    <row r="12" spans="1:11" s="35" customFormat="1" ht="28.5" customHeight="1">
      <c r="A12" s="17" t="s">
        <v>43</v>
      </c>
      <c r="B12" s="20">
        <v>55</v>
      </c>
      <c r="C12" s="20">
        <v>55</v>
      </c>
      <c r="D12" s="51"/>
      <c r="E12" s="51">
        <f t="shared" si="0"/>
        <v>0</v>
      </c>
      <c r="F12" s="20">
        <f t="shared" si="1"/>
        <v>55</v>
      </c>
      <c r="G12" s="20">
        <f t="shared" si="2"/>
        <v>55</v>
      </c>
      <c r="H12" s="51"/>
      <c r="I12" s="51">
        <f t="shared" si="3"/>
        <v>0</v>
      </c>
      <c r="J12" s="20">
        <f t="shared" si="4"/>
        <v>55</v>
      </c>
      <c r="K12" s="20">
        <f t="shared" si="5"/>
        <v>55</v>
      </c>
    </row>
    <row r="13" spans="1:11" s="35" customFormat="1" ht="28.5" customHeight="1">
      <c r="A13" s="17" t="s">
        <v>34</v>
      </c>
      <c r="B13" s="20">
        <v>72</v>
      </c>
      <c r="C13" s="20">
        <v>72</v>
      </c>
      <c r="D13" s="51"/>
      <c r="E13" s="51">
        <f t="shared" si="0"/>
        <v>0</v>
      </c>
      <c r="F13" s="20">
        <f t="shared" si="1"/>
        <v>72</v>
      </c>
      <c r="G13" s="20">
        <f t="shared" si="2"/>
        <v>72</v>
      </c>
      <c r="H13" s="51"/>
      <c r="I13" s="51">
        <f t="shared" si="3"/>
        <v>0</v>
      </c>
      <c r="J13" s="20">
        <f t="shared" si="4"/>
        <v>72</v>
      </c>
      <c r="K13" s="20">
        <f t="shared" si="5"/>
        <v>72</v>
      </c>
    </row>
    <row r="14" spans="1:11" s="35" customFormat="1" ht="28.5" customHeight="1">
      <c r="A14" s="17" t="s">
        <v>35</v>
      </c>
      <c r="B14" s="20">
        <v>80</v>
      </c>
      <c r="C14" s="20">
        <v>80</v>
      </c>
      <c r="D14" s="51"/>
      <c r="E14" s="51">
        <f t="shared" si="0"/>
        <v>0</v>
      </c>
      <c r="F14" s="20">
        <f t="shared" si="1"/>
        <v>80</v>
      </c>
      <c r="G14" s="20">
        <f t="shared" si="2"/>
        <v>80</v>
      </c>
      <c r="H14" s="51"/>
      <c r="I14" s="51">
        <f t="shared" si="3"/>
        <v>0</v>
      </c>
      <c r="J14" s="20">
        <f t="shared" si="4"/>
        <v>80</v>
      </c>
      <c r="K14" s="20">
        <f t="shared" si="5"/>
        <v>80</v>
      </c>
    </row>
    <row r="15" spans="1:11" s="35" customFormat="1" ht="33" customHeight="1">
      <c r="A15" s="17" t="s">
        <v>36</v>
      </c>
      <c r="B15" s="20">
        <v>250</v>
      </c>
      <c r="C15" s="20">
        <v>250</v>
      </c>
      <c r="D15" s="51"/>
      <c r="E15" s="51">
        <f t="shared" si="0"/>
        <v>0</v>
      </c>
      <c r="F15" s="20">
        <f t="shared" si="1"/>
        <v>250</v>
      </c>
      <c r="G15" s="20">
        <f t="shared" si="2"/>
        <v>250</v>
      </c>
      <c r="H15" s="51"/>
      <c r="I15" s="51">
        <f t="shared" si="3"/>
        <v>0</v>
      </c>
      <c r="J15" s="20">
        <f t="shared" si="4"/>
        <v>250</v>
      </c>
      <c r="K15" s="20">
        <f t="shared" si="5"/>
        <v>250</v>
      </c>
    </row>
    <row r="16" spans="1:11" s="35" customFormat="1" ht="28.5" customHeight="1">
      <c r="A16" s="17" t="s">
        <v>37</v>
      </c>
      <c r="B16" s="20">
        <v>92.2</v>
      </c>
      <c r="C16" s="20">
        <v>92.2</v>
      </c>
      <c r="D16" s="51"/>
      <c r="E16" s="51">
        <f t="shared" si="0"/>
        <v>0</v>
      </c>
      <c r="F16" s="20">
        <f t="shared" si="1"/>
        <v>92.2</v>
      </c>
      <c r="G16" s="20">
        <f t="shared" si="2"/>
        <v>92.2</v>
      </c>
      <c r="H16" s="51"/>
      <c r="I16" s="51">
        <f t="shared" si="3"/>
        <v>0</v>
      </c>
      <c r="J16" s="20">
        <f t="shared" si="4"/>
        <v>92.2</v>
      </c>
      <c r="K16" s="20">
        <f t="shared" si="5"/>
        <v>92.2</v>
      </c>
    </row>
    <row r="17" spans="1:11" s="35" customFormat="1" ht="28.5" customHeight="1">
      <c r="A17" s="17" t="s">
        <v>38</v>
      </c>
      <c r="B17" s="20">
        <v>100</v>
      </c>
      <c r="C17" s="20">
        <v>100</v>
      </c>
      <c r="D17" s="51"/>
      <c r="E17" s="51">
        <f t="shared" si="0"/>
        <v>0</v>
      </c>
      <c r="F17" s="20">
        <f t="shared" si="1"/>
        <v>100</v>
      </c>
      <c r="G17" s="20">
        <f t="shared" si="2"/>
        <v>100</v>
      </c>
      <c r="H17" s="51"/>
      <c r="I17" s="51">
        <f t="shared" si="3"/>
        <v>0</v>
      </c>
      <c r="J17" s="20">
        <f t="shared" si="4"/>
        <v>100</v>
      </c>
      <c r="K17" s="20">
        <f t="shared" si="5"/>
        <v>100</v>
      </c>
    </row>
    <row r="18" spans="1:11" s="35" customFormat="1" ht="34.5" customHeight="1">
      <c r="A18" s="17" t="s">
        <v>44</v>
      </c>
      <c r="B18" s="20">
        <v>380</v>
      </c>
      <c r="C18" s="20">
        <v>380</v>
      </c>
      <c r="D18" s="51"/>
      <c r="E18" s="51">
        <f t="shared" si="0"/>
        <v>0</v>
      </c>
      <c r="F18" s="20">
        <f t="shared" si="1"/>
        <v>380</v>
      </c>
      <c r="G18" s="20">
        <f t="shared" si="2"/>
        <v>380</v>
      </c>
      <c r="H18" s="51"/>
      <c r="I18" s="51">
        <f t="shared" si="3"/>
        <v>0</v>
      </c>
      <c r="J18" s="20">
        <f t="shared" si="4"/>
        <v>380</v>
      </c>
      <c r="K18" s="20">
        <f t="shared" si="5"/>
        <v>380</v>
      </c>
    </row>
    <row r="19" spans="1:11" s="35" customFormat="1" ht="34.5" customHeight="1">
      <c r="A19" s="17" t="s">
        <v>45</v>
      </c>
      <c r="B19" s="20">
        <v>80</v>
      </c>
      <c r="C19" s="20">
        <v>80</v>
      </c>
      <c r="D19" s="51"/>
      <c r="E19" s="51">
        <f t="shared" si="0"/>
        <v>0</v>
      </c>
      <c r="F19" s="20">
        <f t="shared" si="1"/>
        <v>80</v>
      </c>
      <c r="G19" s="20">
        <f t="shared" si="2"/>
        <v>80</v>
      </c>
      <c r="H19" s="51"/>
      <c r="I19" s="51">
        <f t="shared" si="3"/>
        <v>0</v>
      </c>
      <c r="J19" s="20">
        <f t="shared" si="4"/>
        <v>80</v>
      </c>
      <c r="K19" s="20">
        <f t="shared" si="5"/>
        <v>80</v>
      </c>
    </row>
    <row r="20" spans="1:11" s="35" customFormat="1" ht="35.25" customHeight="1">
      <c r="A20" s="17" t="s">
        <v>46</v>
      </c>
      <c r="B20" s="20">
        <v>200</v>
      </c>
      <c r="C20" s="20">
        <v>200</v>
      </c>
      <c r="D20" s="51"/>
      <c r="E20" s="51">
        <f t="shared" si="0"/>
        <v>0</v>
      </c>
      <c r="F20" s="20">
        <f t="shared" si="1"/>
        <v>200</v>
      </c>
      <c r="G20" s="20">
        <f t="shared" si="2"/>
        <v>200</v>
      </c>
      <c r="H20" s="51">
        <v>51.4</v>
      </c>
      <c r="I20" s="51">
        <f t="shared" si="3"/>
        <v>51.4</v>
      </c>
      <c r="J20" s="20">
        <f t="shared" si="4"/>
        <v>251.4</v>
      </c>
      <c r="K20" s="20">
        <f t="shared" si="5"/>
        <v>251.4</v>
      </c>
    </row>
    <row r="21" spans="1:11" s="35" customFormat="1" ht="28.5" customHeight="1">
      <c r="A21" s="17" t="s">
        <v>40</v>
      </c>
      <c r="B21" s="20">
        <v>400</v>
      </c>
      <c r="C21" s="20">
        <v>400</v>
      </c>
      <c r="D21" s="51"/>
      <c r="E21" s="51">
        <f t="shared" si="0"/>
        <v>0</v>
      </c>
      <c r="F21" s="20">
        <f t="shared" si="1"/>
        <v>400</v>
      </c>
      <c r="G21" s="20">
        <f t="shared" si="2"/>
        <v>400</v>
      </c>
      <c r="H21" s="51"/>
      <c r="I21" s="51">
        <f t="shared" si="3"/>
        <v>0</v>
      </c>
      <c r="J21" s="20">
        <f t="shared" si="4"/>
        <v>400</v>
      </c>
      <c r="K21" s="20">
        <f t="shared" si="5"/>
        <v>400</v>
      </c>
    </row>
    <row r="22" spans="1:11" s="35" customFormat="1" ht="36.75" customHeight="1">
      <c r="A22" s="17" t="s">
        <v>47</v>
      </c>
      <c r="B22" s="20">
        <v>120</v>
      </c>
      <c r="C22" s="20">
        <v>120</v>
      </c>
      <c r="D22" s="51"/>
      <c r="E22" s="51">
        <f t="shared" si="0"/>
        <v>0</v>
      </c>
      <c r="F22" s="20">
        <f t="shared" si="1"/>
        <v>120</v>
      </c>
      <c r="G22" s="20">
        <f t="shared" si="2"/>
        <v>120</v>
      </c>
      <c r="H22" s="51"/>
      <c r="I22" s="51">
        <f t="shared" si="3"/>
        <v>0</v>
      </c>
      <c r="J22" s="20">
        <f t="shared" si="4"/>
        <v>120</v>
      </c>
      <c r="K22" s="20">
        <f t="shared" si="5"/>
        <v>120</v>
      </c>
    </row>
    <row r="23" spans="1:11" s="35" customFormat="1" ht="33" customHeight="1">
      <c r="A23" s="17" t="s">
        <v>48</v>
      </c>
      <c r="B23" s="20">
        <v>130</v>
      </c>
      <c r="C23" s="20">
        <v>130</v>
      </c>
      <c r="D23" s="51"/>
      <c r="E23" s="51">
        <f t="shared" si="0"/>
        <v>0</v>
      </c>
      <c r="F23" s="20">
        <f t="shared" si="1"/>
        <v>130</v>
      </c>
      <c r="G23" s="20">
        <f t="shared" si="2"/>
        <v>130</v>
      </c>
      <c r="H23" s="51"/>
      <c r="I23" s="51">
        <f t="shared" si="3"/>
        <v>0</v>
      </c>
      <c r="J23" s="20">
        <f t="shared" si="4"/>
        <v>130</v>
      </c>
      <c r="K23" s="20">
        <f t="shared" si="5"/>
        <v>130</v>
      </c>
    </row>
    <row r="24" spans="1:11" s="35" customFormat="1" ht="28.5" customHeight="1">
      <c r="A24" s="17" t="s">
        <v>41</v>
      </c>
      <c r="B24" s="20">
        <v>90</v>
      </c>
      <c r="C24" s="20">
        <v>90</v>
      </c>
      <c r="D24" s="51"/>
      <c r="E24" s="51">
        <f t="shared" si="0"/>
        <v>0</v>
      </c>
      <c r="F24" s="20">
        <f t="shared" si="1"/>
        <v>90</v>
      </c>
      <c r="G24" s="20">
        <f t="shared" si="2"/>
        <v>90</v>
      </c>
      <c r="H24" s="51"/>
      <c r="I24" s="51">
        <f t="shared" si="3"/>
        <v>0</v>
      </c>
      <c r="J24" s="20">
        <f t="shared" si="4"/>
        <v>90</v>
      </c>
      <c r="K24" s="20">
        <f t="shared" si="5"/>
        <v>90</v>
      </c>
    </row>
    <row r="25" spans="1:11" s="35" customFormat="1" ht="28.5" customHeight="1">
      <c r="A25" s="17" t="s">
        <v>49</v>
      </c>
      <c r="B25" s="20">
        <v>50</v>
      </c>
      <c r="C25" s="20">
        <v>50</v>
      </c>
      <c r="D25" s="51"/>
      <c r="E25" s="51">
        <f t="shared" si="0"/>
        <v>0</v>
      </c>
      <c r="F25" s="20">
        <f t="shared" si="1"/>
        <v>50</v>
      </c>
      <c r="G25" s="20">
        <f t="shared" si="2"/>
        <v>50</v>
      </c>
      <c r="H25" s="51"/>
      <c r="I25" s="51">
        <f t="shared" si="3"/>
        <v>0</v>
      </c>
      <c r="J25" s="20">
        <f t="shared" si="4"/>
        <v>50</v>
      </c>
      <c r="K25" s="20">
        <f t="shared" si="5"/>
        <v>50</v>
      </c>
    </row>
    <row r="26" spans="1:11" s="35" customFormat="1" ht="21" customHeight="1">
      <c r="A26" s="18" t="s">
        <v>0</v>
      </c>
      <c r="B26" s="6">
        <f aca="true" t="shared" si="6" ref="B26:G26">SUM(B8:B25)</f>
        <v>11504.900000000001</v>
      </c>
      <c r="C26" s="6">
        <f t="shared" si="6"/>
        <v>11504.900000000001</v>
      </c>
      <c r="D26" s="52">
        <f t="shared" si="6"/>
        <v>-100</v>
      </c>
      <c r="E26" s="52">
        <f t="shared" si="6"/>
        <v>-100</v>
      </c>
      <c r="F26" s="6">
        <f t="shared" si="6"/>
        <v>11404.900000000001</v>
      </c>
      <c r="G26" s="6">
        <f t="shared" si="6"/>
        <v>11404.900000000001</v>
      </c>
      <c r="H26" s="52">
        <f>SUM(H8:H25)</f>
        <v>351.4</v>
      </c>
      <c r="I26" s="52">
        <f>SUM(I8:I25)</f>
        <v>351.4</v>
      </c>
      <c r="J26" s="6">
        <f>SUM(J8:J25)</f>
        <v>11756.300000000001</v>
      </c>
      <c r="K26" s="6">
        <f>SUM(K8:K25)</f>
        <v>11756.300000000001</v>
      </c>
    </row>
    <row r="27" spans="1:7" ht="15" customHeight="1">
      <c r="A27" s="9"/>
      <c r="B27" s="10"/>
      <c r="C27" s="10"/>
      <c r="D27" s="10"/>
      <c r="E27" s="10"/>
      <c r="F27" s="10"/>
      <c r="G27" s="10"/>
    </row>
    <row r="28" spans="1:7" ht="16.5" customHeight="1">
      <c r="A28" s="9"/>
      <c r="B28" s="10"/>
      <c r="C28" s="10"/>
      <c r="D28" s="10"/>
      <c r="E28" s="10"/>
      <c r="F28" s="10"/>
      <c r="G28" s="10"/>
    </row>
    <row r="29" ht="12">
      <c r="A29" s="27"/>
    </row>
    <row r="30" spans="1:7" ht="12.75">
      <c r="A30" s="7"/>
      <c r="B30" s="8"/>
      <c r="C30" s="8"/>
      <c r="D30" s="8"/>
      <c r="E30" s="8"/>
      <c r="F30" s="8"/>
      <c r="G30" s="8"/>
    </row>
  </sheetData>
  <sheetProtection/>
  <mergeCells count="10">
    <mergeCell ref="H6:I6"/>
    <mergeCell ref="J6:K6"/>
    <mergeCell ref="F5:G5"/>
    <mergeCell ref="F6:G6"/>
    <mergeCell ref="D5:E5"/>
    <mergeCell ref="D6:E6"/>
    <mergeCell ref="B5:C5"/>
    <mergeCell ref="B6:C6"/>
    <mergeCell ref="A6:A7"/>
    <mergeCell ref="A3:K3"/>
  </mergeCells>
  <printOptions horizontalCentered="1"/>
  <pageMargins left="0.3937007874015748" right="0.3937007874015748" top="0.7874015748031497" bottom="0.7874015748031497" header="0.31496062992125984" footer="0.15748031496062992"/>
  <pageSetup firstPageNumber="17" useFirstPageNumber="1" fitToHeight="1" fitToWidth="1" horizontalDpi="600" verticalDpi="600" orientation="portrait" paperSize="9" scale="3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Паромова</dc:creator>
  <cp:keywords/>
  <dc:description/>
  <cp:lastModifiedBy>Kovrova</cp:lastModifiedBy>
  <cp:lastPrinted>2014-11-27T09:16:16Z</cp:lastPrinted>
  <dcterms:created xsi:type="dcterms:W3CDTF">2008-10-02T13:45:16Z</dcterms:created>
  <dcterms:modified xsi:type="dcterms:W3CDTF">2014-11-27T11:01:55Z</dcterms:modified>
  <cp:category/>
  <cp:version/>
  <cp:contentType/>
  <cp:contentStatus/>
</cp:coreProperties>
</file>