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9005" windowHeight="10410" activeTab="0"/>
  </bookViews>
  <sheets>
    <sheet name="Свод 2014 " sheetId="1" r:id="rId1"/>
    <sheet name="Свод  2015" sheetId="2" r:id="rId2"/>
    <sheet name="Свод 2016" sheetId="3" r:id="rId3"/>
  </sheets>
  <definedNames>
    <definedName name="Z_175B7ECD_730E_43B0_ADC4_81762C8D56F7_.wvu.PrintArea" localSheetId="1" hidden="1">'Свод  2015'!$A$1:$C$49</definedName>
    <definedName name="Z_175B7ECD_730E_43B0_ADC4_81762C8D56F7_.wvu.PrintArea" localSheetId="0" hidden="1">'Свод 2014 '!$A$1:$C$65</definedName>
    <definedName name="Z_175B7ECD_730E_43B0_ADC4_81762C8D56F7_.wvu.PrintArea" localSheetId="2" hidden="1">'Свод 2016'!$A$1:$C$41</definedName>
    <definedName name="Z_175B7ECD_730E_43B0_ADC4_81762C8D56F7_.wvu.PrintTitles" localSheetId="0" hidden="1">'Свод 2014 '!$5:$5</definedName>
    <definedName name="Z_4BD3B35D_7C4D_4C0F_8AFF_496E565990A4_.wvu.PrintArea" localSheetId="1" hidden="1">'Свод  2015'!$A$1:$C$49</definedName>
    <definedName name="Z_4BD3B35D_7C4D_4C0F_8AFF_496E565990A4_.wvu.PrintArea" localSheetId="0" hidden="1">'Свод 2014 '!$A$1:$C$65</definedName>
    <definedName name="Z_4BD3B35D_7C4D_4C0F_8AFF_496E565990A4_.wvu.PrintArea" localSheetId="2" hidden="1">'Свод 2016'!$A$1:$C$41</definedName>
    <definedName name="Z_4BD3B35D_7C4D_4C0F_8AFF_496E565990A4_.wvu.PrintTitles" localSheetId="1" hidden="1">'Свод  2015'!$5:$5</definedName>
    <definedName name="Z_4BD3B35D_7C4D_4C0F_8AFF_496E565990A4_.wvu.PrintTitles" localSheetId="0" hidden="1">'Свод 2014 '!$5:$5</definedName>
    <definedName name="Z_4BD3B35D_7C4D_4C0F_8AFF_496E565990A4_.wvu.PrintTitles" localSheetId="2" hidden="1">'Свод 2016'!$5:$5</definedName>
    <definedName name="Z_4BD3B35D_7C4D_4C0F_8AFF_496E565990A4_.wvu.Rows" localSheetId="1" hidden="1">'Свод  2015'!#REF!,'Свод  2015'!#REF!</definedName>
    <definedName name="Z_4BD3B35D_7C4D_4C0F_8AFF_496E565990A4_.wvu.Rows" localSheetId="0" hidden="1">'Свод 2014 '!#REF!,'Свод 2014 '!#REF!</definedName>
    <definedName name="Z_4BD3B35D_7C4D_4C0F_8AFF_496E565990A4_.wvu.Rows" localSheetId="2" hidden="1">'Свод 2016'!#REF!,'Свод 2016'!#REF!</definedName>
    <definedName name="Z_627AADED_F90B_49B9_A675_6ADB79332F37_.wvu.PrintArea" localSheetId="1" hidden="1">'Свод  2015'!$A$1:$C$49</definedName>
    <definedName name="Z_627AADED_F90B_49B9_A675_6ADB79332F37_.wvu.PrintArea" localSheetId="0" hidden="1">'Свод 2014 '!$A$1:$C$65</definedName>
    <definedName name="Z_627AADED_F90B_49B9_A675_6ADB79332F37_.wvu.PrintArea" localSheetId="2" hidden="1">'Свод 2016'!$A$1:$C$41</definedName>
    <definedName name="Z_627AADED_F90B_49B9_A675_6ADB79332F37_.wvu.PrintTitles" localSheetId="1" hidden="1">'Свод  2015'!$5:$5</definedName>
    <definedName name="Z_627AADED_F90B_49B9_A675_6ADB79332F37_.wvu.PrintTitles" localSheetId="0" hidden="1">'Свод 2014 '!$5:$5</definedName>
    <definedName name="Z_627AADED_F90B_49B9_A675_6ADB79332F37_.wvu.PrintTitles" localSheetId="2" hidden="1">'Свод 2016'!$5:$5</definedName>
    <definedName name="Z_8AF23823_3AEC_42EA_9299_AEAF11FFF7CD_.wvu.PrintTitles" localSheetId="1" hidden="1">'Свод  2015'!$5:$5</definedName>
    <definedName name="Z_8AF23823_3AEC_42EA_9299_AEAF11FFF7CD_.wvu.PrintTitles" localSheetId="0" hidden="1">'Свод 2014 '!$5:$5</definedName>
    <definedName name="Z_8AF23823_3AEC_42EA_9299_AEAF11FFF7CD_.wvu.PrintTitles" localSheetId="2" hidden="1">'Свод 2016'!$5:$5</definedName>
    <definedName name="Z_8AF23823_3AEC_42EA_9299_AEAF11FFF7CD_.wvu.Rows" localSheetId="1" hidden="1">'Свод  2015'!#REF!,'Свод  2015'!#REF!,'Свод  2015'!#REF!,'Свод  2015'!$47:$49</definedName>
    <definedName name="Z_8AF23823_3AEC_42EA_9299_AEAF11FFF7CD_.wvu.Rows" localSheetId="0" hidden="1">'Свод 2014 '!$29:$29,'Свод 2014 '!#REF!,'Свод 2014 '!#REF!,'Свод 2014 '!$59:$65</definedName>
    <definedName name="Z_8AF23823_3AEC_42EA_9299_AEAF11FFF7CD_.wvu.Rows" localSheetId="2" hidden="1">'Свод 2016'!#REF!,'Свод 2016'!#REF!,'Свод 2016'!#REF!,'Свод 2016'!$39:$41</definedName>
    <definedName name="Z_A13FC9F6_25BE_4157_BFE5_974515FD47CE_.wvu.PrintArea" localSheetId="1" hidden="1">'Свод  2015'!$A$1:$C$49</definedName>
    <definedName name="Z_A13FC9F6_25BE_4157_BFE5_974515FD47CE_.wvu.PrintArea" localSheetId="0" hidden="1">'Свод 2014 '!$A$1:$C$65</definedName>
    <definedName name="Z_A13FC9F6_25BE_4157_BFE5_974515FD47CE_.wvu.PrintArea" localSheetId="2" hidden="1">'Свод 2016'!$A$1:$C$41</definedName>
    <definedName name="Z_A13FC9F6_25BE_4157_BFE5_974515FD47CE_.wvu.PrintTitles" localSheetId="1" hidden="1">'Свод  2015'!$5:$5</definedName>
    <definedName name="Z_A13FC9F6_25BE_4157_BFE5_974515FD47CE_.wvu.PrintTitles" localSheetId="0" hidden="1">'Свод 2014 '!$5:$5</definedName>
    <definedName name="Z_A13FC9F6_25BE_4157_BFE5_974515FD47CE_.wvu.PrintTitles" localSheetId="2" hidden="1">'Свод 2016'!$5:$5</definedName>
    <definedName name="Z_A5A30F52_0103_43C5_8685_B31807E7FE82_.wvu.PrintArea" localSheetId="1" hidden="1">'Свод  2015'!$A$1:$C$49</definedName>
    <definedName name="Z_A5A30F52_0103_43C5_8685_B31807E7FE82_.wvu.PrintArea" localSheetId="0" hidden="1">'Свод 2014 '!$A$1:$C$65</definedName>
    <definedName name="Z_A5A30F52_0103_43C5_8685_B31807E7FE82_.wvu.PrintArea" localSheetId="2" hidden="1">'Свод 2016'!$A$1:$C$41</definedName>
    <definedName name="Z_A5A30F52_0103_43C5_8685_B31807E7FE82_.wvu.PrintTitles" localSheetId="1" hidden="1">'Свод  2015'!$5:$5</definedName>
    <definedName name="Z_A5A30F52_0103_43C5_8685_B31807E7FE82_.wvu.PrintTitles" localSheetId="0" hidden="1">'Свод 2014 '!$5:$5</definedName>
    <definedName name="Z_A5A30F52_0103_43C5_8685_B31807E7FE82_.wvu.PrintTitles" localSheetId="2" hidden="1">'Свод 2016'!$5:$5</definedName>
    <definedName name="Z_A5A30F52_0103_43C5_8685_B31807E7FE82_.wvu.Rows" localSheetId="1" hidden="1">'Свод  2015'!#REF!,'Свод  2015'!#REF!</definedName>
    <definedName name="Z_A5A30F52_0103_43C5_8685_B31807E7FE82_.wvu.Rows" localSheetId="0" hidden="1">'Свод 2014 '!#REF!,'Свод 2014 '!#REF!</definedName>
    <definedName name="Z_A5A30F52_0103_43C5_8685_B31807E7FE82_.wvu.Rows" localSheetId="2" hidden="1">'Свод 2016'!#REF!,'Свод 2016'!#REF!</definedName>
    <definedName name="_xlnm.Print_Titles" localSheetId="1">'Свод  2015'!$4:$5</definedName>
    <definedName name="_xlnm.Print_Titles" localSheetId="0">'Свод 2014 '!$4:$5</definedName>
    <definedName name="_xlnm.Print_Titles" localSheetId="2">'Свод 2016'!$4:$5</definedName>
    <definedName name="_xlnm.Print_Area" localSheetId="0">'Свод 2014 '!$A$1:$BF$66</definedName>
  </definedNames>
  <calcPr fullCalcOnLoad="1"/>
</workbook>
</file>

<file path=xl/sharedStrings.xml><?xml version="1.0" encoding="utf-8"?>
<sst xmlns="http://schemas.openxmlformats.org/spreadsheetml/2006/main" count="580" uniqueCount="118">
  <si>
    <t>(тыс.рублей)</t>
  </si>
  <si>
    <t>Содержание</t>
  </si>
  <si>
    <t>ВСЕГО</t>
  </si>
  <si>
    <t>Городские и сельские поселения</t>
  </si>
  <si>
    <t>ВСЕГО МЕЖБЮДЖЕТНЫХ ТРАНСФЕРТОВ</t>
  </si>
  <si>
    <t>Субвенция на осуществление органами местного самоуправления отдельных государственных полномочий субъекта РФ в сфере административных правонарушений</t>
  </si>
  <si>
    <t>Субвенция на осуществление органами местного самоуправления отдельных государственных полномочий субъекта РФ в сфере опеки и попечительства в отношении несовершеннолетних</t>
  </si>
  <si>
    <t>Субвенция на осуществление органами местного самоуправления отдельных государственных полномочий субъекта РФ в сфере деятельности по профилактике безнадзорности и правонарушений несовершеннолетних</t>
  </si>
  <si>
    <t>Субсидии бюджетам муниципальных образований (межбюджетные субсидии) - всего, в том числе:</t>
  </si>
  <si>
    <t>Субсидии на организацию и обеспечение одноразового питания учащихся в муниципальных общеобразовательных учреждениях</t>
  </si>
  <si>
    <t>Субсидии на организацию и обеспечение вывоза обучающихся в муниципальных общеобразовательных учреждениях в начале и в конце учебного года и на зимние каникулы</t>
  </si>
  <si>
    <t>Иные межбюджетные трансферты</t>
  </si>
  <si>
    <t>Субсидии на подготовку объектов коммунального хозяйства  к работе в осенне-зимний период</t>
  </si>
  <si>
    <t>Субсидии на социальную поддержку неработающих граждан пожилого возраста, проживающих в Ненецком автономном округе, в виде предоставления бесплатного посещения общественных бань</t>
  </si>
  <si>
    <t>Нераспределенный резерв</t>
  </si>
  <si>
    <t>Субвенции для финансового обеспечения расходных обязательств муниципальных образований, возникающих при выполнении государственных полномочий субъектов Российской Федерации, переданных для осуществления органам местного самоуправления - всего, в том числе:</t>
  </si>
  <si>
    <t>Предоставление грантов городскому округу и муниципальному району за достижение наилучших значений показателей комплексного  социально-экономического развития городского округа и муниципального района</t>
  </si>
  <si>
    <t>Субвенция на осуществление органами местного самоуправления отдельных государственных полномочий субъекта РФ в области государственного регулирования торговой деятельности</t>
  </si>
  <si>
    <t>010</t>
  </si>
  <si>
    <t>012</t>
  </si>
  <si>
    <t>ГРБС</t>
  </si>
  <si>
    <t>024</t>
  </si>
  <si>
    <t>025</t>
  </si>
  <si>
    <t xml:space="preserve">Субсидия на софинансирование расходных обязательств, возникающих при выполнении полномочий по созданию условий для обеспечения поселений, входящих в состав муниципального района, услугами связи  </t>
  </si>
  <si>
    <t>006</t>
  </si>
  <si>
    <t>003</t>
  </si>
  <si>
    <t>020</t>
  </si>
  <si>
    <t>011</t>
  </si>
  <si>
    <t>Дотации муниципальным образованиям</t>
  </si>
  <si>
    <t>015</t>
  </si>
  <si>
    <t>Дотация на выравнивание бюджетной обеспеченности поселений</t>
  </si>
  <si>
    <t>Дотация на выравнивание бюджетной обеспеченности муниципального района (городского округа)</t>
  </si>
  <si>
    <t>Субвенции для финансового обеспечения расходных обязательств муниципальных образований, возникающих при выполнении государственных полномочий субъектов Российской Федерации, переданных для осуществления органам местного самоуправления - всего, в том числе</t>
  </si>
  <si>
    <t>СВОДНАЯ ИНФОРМАЦИЯ ОБ ОБЪЕМЕ МЕЖБЮДЖЕТНЫХ ТРАНСФЕРТОВ ИЗ ОКРУЖНОГО БЮДЖЕТА НА 2014 ГОД</t>
  </si>
  <si>
    <t>СВОДНАЯ ИНФОРМАЦИЯ ОБ ОБЪЕМЕ МЕЖБЮДЖЕТНЫХ ТРАНСФЕРТОВ ИЗ ОКРУЖНОГО БЮДЖЕТА НА 2015 ГОД</t>
  </si>
  <si>
    <t>СВОДНАЯ ИНФОРМАЦИЯ ОБ ОБЪЕМЕ МЕЖБЮДЖЕТНЫХ ТРАНСФЕРТОВ ИЗ ОКРУЖНОГО БЮДЖЕТА НА 2016 ГОД</t>
  </si>
  <si>
    <t>009</t>
  </si>
  <si>
    <t xml:space="preserve">МО «Городской округ «Город Нарьян-Мар» </t>
  </si>
  <si>
    <t>МО «Муниципальный район «Заполярный район»</t>
  </si>
  <si>
    <t>Субвенции на осуществление полномочий по предоставлению мер социальной поддержки специалистам, работающим и проживающим в сельских населенных пунктов Ненецкого автономного округа</t>
  </si>
  <si>
    <t>Субсидии на организацию и обеспечение вывоза обучающихся в  общеобразовательных учреждениях в начале и в конце учебного года и на зимние каникулы</t>
  </si>
  <si>
    <t>Субсидии, предусмотренные подпрограммой «Реализация государственной молодежной политики в Ненецком автономном округе (2014-2016 годы)» государственной программы Ненецкого автономного округа «Молодёжь Ненецкого автономного округа»</t>
  </si>
  <si>
    <t>Субсидии, предусмотренные подпрограммой «Сохранение и развитие культуры Ненецкого автономного округа» государственной программы Ненецкого автономного округа «Культура»</t>
  </si>
  <si>
    <t xml:space="preserve">Субсидии, предусмотренные подпрограммой «Строительство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помещения» государственной программы Ненецкого автономного округа «Обеспечение доступным и комфортным жильем и коммунальными услугами граждан Ненецкого автономного округа» </t>
  </si>
  <si>
    <t xml:space="preserve">Субсидии, предусмотренные подпрограммой «Обеспечение населения Ненецкого автономного округа чистой водой» государственной программы Ненецкого автономного округа «Обеспечение доступным и комфортным жильём и коммунальными услугами граждан Ненецкого автономного округа» </t>
  </si>
  <si>
    <t xml:space="preserve">Субсидии, предусмотренные подпрограммой «Обеспечение земельных участков коммунальной и транспортной инфраструктурами в целях жилищного строительства» государственной программы Ненецкого автономного округа «Обеспечение доступным и комфортным жильём и коммунальными услугами граждан Ненецкого автономного округа» </t>
  </si>
  <si>
    <t>Субсидии, предусмотренные подпрограммой «Создание современных условий для получения общедоступного качественного образования в Ненецком автономном округе» государственной программы Ненецкого автономного округа «Развитие образования в Ненецком автономном округе»</t>
  </si>
  <si>
    <t xml:space="preserve">Субсидии, предусмотренные подпрограммой «Развитие физической культуры и спорта в Ненецком автономном округе» государственной программы Ненецкого автономного округа  «Развитие физической культуры, спорта и туризма в Ненецком автономном округе» </t>
  </si>
  <si>
    <t>Субсидии, предусмотренные подпрограммой «Формирование и регулирование рынка сельскохозяйственной продукции, сырья и продовольствия»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</si>
  <si>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Субсидии, предусмотренные подпрограммой «Развитие торговли»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</si>
  <si>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Субсидии, предусмотренные подпрограммой «Развитие сети автомобильных дорог  местного значения, улично-дорожной сети и инженерно-транспортных сооружений» государственной программы Ненецкого автономного округа «Развитие транспортной системы Ненецкого автономного округа»</t>
  </si>
  <si>
    <t>Субсидии, предусмотренные государственной программой Ненецкого автономного округа «Энергоэффективность и развитие энергетики в Ненецком автономном округе»</t>
  </si>
  <si>
    <t xml:space="preserve">Субсидии, предусмотренные подпрограммой «Переселение граждан из жилищного фонда, признанного непригодным для проживания и / или с высоким уровнем износа» государственной программы Ненецкого автономного округа «Обеспечение доступным и комфортным жильем и коммунальными услугами граждан Ненецкого автономного округа» </t>
  </si>
  <si>
    <t>Субвенция на социальную поддержку граждан пожилого возраста, которым присвоено звание «Ветеран труда» и (или) «Ветеран труда Ненецкого автономного округа» в виде бесплатной подписки на общественно-политическую газету Ненецкого автономного округа «Няръяна вындер»</t>
  </si>
  <si>
    <t>Субвенция на осуществление компенсационной социальной выплаты родителю или иному законному представителю, совместно проживающему и фактически воспитывающему ребенка на дому</t>
  </si>
  <si>
    <t>Субвенция на социальную поддержку, связанную с обеспечением детей, обучающихся в общеобразовательных учреждениях (начального общего, основного общего, среднего общего образования), горячим питанием во время каникул, в праздничные и выходные дни</t>
  </si>
  <si>
    <t>Субвенции на осуществление полномочий по компенсации абонентской платы за пользование квартирным телефоном отдельным категорииям лиц, постоянно проживающим в сельских населённых пунктах Ненецкого автономного округа</t>
  </si>
  <si>
    <t>Субвенция на предоставление дополнительной меры социальной поддержки в виде бесплатного обеспечения дровами лиц, ведущих кочевой и полукочевой образ жизни</t>
  </si>
  <si>
    <t>Субсидии на создание условий для обеспечения поселений услугами связи</t>
  </si>
  <si>
    <t xml:space="preserve">Субвенция на осуществление выплаты компенсации части родительской платы, внесённой  за содержание ребёнка в муниципальных образовательных учреждениях, реализующих основную общеобразовательную программу дошкольного образования, расположенных на территории Ненецкого автономного округа   </t>
  </si>
  <si>
    <t>Субвенции на осуществление полномочий по предоставлению мер социальной поддержки специалистам, работающим и проживающим в сельских населенных пунктах Ненецкого автономного округа</t>
  </si>
  <si>
    <t>Сумма</t>
  </si>
  <si>
    <t>Раздел, подраздел</t>
  </si>
  <si>
    <t xml:space="preserve">0113 </t>
  </si>
  <si>
    <t>1004</t>
  </si>
  <si>
    <t>0709</t>
  </si>
  <si>
    <t>1003</t>
  </si>
  <si>
    <t>0412</t>
  </si>
  <si>
    <t>0410</t>
  </si>
  <si>
    <t>0702</t>
  </si>
  <si>
    <t>0502</t>
  </si>
  <si>
    <t>0707</t>
  </si>
  <si>
    <t>0801</t>
  </si>
  <si>
    <t>0501</t>
  </si>
  <si>
    <t>0505</t>
  </si>
  <si>
    <t>0409</t>
  </si>
  <si>
    <t>0701</t>
  </si>
  <si>
    <t>1102</t>
  </si>
  <si>
    <t>0405</t>
  </si>
  <si>
    <t>1403</t>
  </si>
  <si>
    <t>1401</t>
  </si>
  <si>
    <t>0113</t>
  </si>
  <si>
    <t>Предоставление грантов бюджетам сельских поселений для поддержки творческих проектов сельских учреждений культуры Ненецкого автономного округа</t>
  </si>
  <si>
    <t>0804</t>
  </si>
  <si>
    <t>007</t>
  </si>
  <si>
    <t>0309</t>
  </si>
  <si>
    <t xml:space="preserve">Субсидии, предусмотренные государственной программой Ненецкого автономного округа «Государственная поддержка муниципальных образований по развитию инженерной инфраструктуры в сфере обращения с отходами производства и потребления» </t>
  </si>
  <si>
    <t>Субсидии, предусмотренные подпрограммой «Государственная поддержка муниципальных образований на обеспечение первичных мер пожарной безопасности и на организацию деятельности аварийно-спасательных формирований на территориях поселений» государственной программы Ненецкого автономного округа «Обеспечение гражданской защиты в Ненецком автономном округе»</t>
  </si>
  <si>
    <t>019</t>
  </si>
  <si>
    <t>Субсидии на организацию в границах поселений  вывоза стоков из септиков и выгребных ям</t>
  </si>
  <si>
    <t xml:space="preserve">Изменения (+ -) декабрь 2013 </t>
  </si>
  <si>
    <t xml:space="preserve">Изменения (+ -) март 2014 </t>
  </si>
  <si>
    <t xml:space="preserve">Изменения (+ -) март  2014 </t>
  </si>
  <si>
    <t>Субсидии, предусмотренные подпрограммой «Устойчивое развитие сельских территорий»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</si>
  <si>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07 02</t>
  </si>
  <si>
    <t>Субсидии, предусмотренные подпрограммой «Создание современных условий для получения общедоступного качественного образования в Ненецком автономном округе» государственной программы Ненецкого автономного округа  «Развитие образования в Ненецком автономном округе»</t>
  </si>
  <si>
    <t>Иные межбюджетные трансферты на осуществление государственной поддержки муниципальных учреждений культуры, находящихся на территориях сельских поселений</t>
  </si>
  <si>
    <t>Иные межбюджетные трансферты на осуществление государственной поддержки лучших работников муниципальных учреждений культуры, находящихся на территориях сельских поселений</t>
  </si>
  <si>
    <t>Субсидии бюджетам муниципальных образований в рамках  программ - всего, в том числе:</t>
  </si>
  <si>
    <t>Субсидии бюджетам муниципальных образований в рамках программ - всего, в том числе:</t>
  </si>
  <si>
    <t>Субсидии, предусмотренные подпрограммой «Государственная поддержка муниципальных образований на обеспечение первичных мер пожарной безопасности и на организацию деятельности аварийно-спасательных формирований на территории поселений» государственной программы Ненецкого автономного округа «Обеспечение гражданской защиты в Ненецком автономном округе»</t>
  </si>
  <si>
    <t xml:space="preserve">Изменения (+ -) апрель 2014 </t>
  </si>
  <si>
    <t>Субсидии для обеспечения софинансирования мероприятий по содержанию муниципального жилищного фонда</t>
  </si>
  <si>
    <t xml:space="preserve">Изменения (+ -) май 2014 </t>
  </si>
  <si>
    <t>0503</t>
  </si>
  <si>
    <t>Субсидии на организацию благоустройства территории  поселения (включая освещение улиц, озеленение территории, установку указателей с наименованиями улиц и номерами домов, размещение и  содержание малых архитектурных форм), в части благоустройства территорий сельских  поселений округа</t>
  </si>
  <si>
    <t xml:space="preserve">Изменения (+ -) июль 2014 </t>
  </si>
  <si>
    <t xml:space="preserve">Субсидии на софинансирование расходных обязательств городских поселений в части дорожной деятельности и благоустройства территорий </t>
  </si>
  <si>
    <t>Субсидии на реализацию мероприятий федеральной целевой программы «Устойчивое развитие сельских территорий на 2014 - 2017 годы и на период до 2020 года» государственной программы Российской Федерации «Государственная программа развития сельского хозяйства и регулирования рынков сельскохозяйственной продукции, сырья и продовольствия на 2013 - 2020 годы»</t>
  </si>
  <si>
    <t>Иные межбюджетные трансферты на поддержку экономического и социального развития коренных малочисленных народов Севера, Сибири и Дальнего Востока в рамках подпрограммы «Укрепление единства российской нации и этнокультурное развитие народов России» государственной программы Российской Федерации «Региональная политика и федеративные отношения»</t>
  </si>
  <si>
    <t>Субвенции на предоставление единовременной компенсационной выплаты гражданам, достигшим 70-летнего возраста, на капитальный ремонт находящегося в их собственности жилого помещения</t>
  </si>
  <si>
    <t>Субвенция на изготовление и установку надгробных памятников с целью увековечивания памяти участников Великой Отечественной войны 1941-1945 годов, умерших до 12 июня 1990 года</t>
  </si>
  <si>
    <t>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</si>
  <si>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Субсидии, предусмотренные подпрограммой «Реализация государственной политики в области гражданской обороны в Ненецком автономном округе» государственной программы Ненецкого автономного округа «Обеспечение гражданской защиты в Ненецком автономном округе»</t>
  </si>
  <si>
    <r>
      <t xml:space="preserve">Изменения (+ -) </t>
    </r>
    <r>
      <rPr>
        <b/>
        <sz val="10"/>
        <color indexed="10"/>
        <rFont val="Times New Roman"/>
        <family val="1"/>
      </rPr>
      <t>сентябрь</t>
    </r>
    <r>
      <rPr>
        <sz val="10"/>
        <rFont val="Times New Roman"/>
        <family val="1"/>
      </rPr>
      <t xml:space="preserve"> 2014 </t>
    </r>
  </si>
  <si>
    <t>Субсидии, предусмотренные подпрограммой «Развитие сети автомобильных дорог  местного значения, улично-дорожной сети и дорожных сооружений» государственной программы Ненецкого автономного округа «Развитие транспортной системы Ненецкого автономного округа»</t>
  </si>
  <si>
    <t>Иные межбюджетные трансферты на государственную поддержку (грант) комплексного развития региональных и муниципальных учреждений культуры за счет средств иных межбюджетных трансфертов, предоставляемых из федерального бюджета</t>
  </si>
  <si>
    <r>
      <t xml:space="preserve">Изменения (+ -) </t>
    </r>
    <r>
      <rPr>
        <b/>
        <sz val="12"/>
        <color indexed="10"/>
        <rFont val="Times New Roman"/>
        <family val="1"/>
      </rPr>
      <t>сентябрь</t>
    </r>
    <r>
      <rPr>
        <b/>
        <sz val="10"/>
        <rFont val="Times New Roman"/>
        <family val="1"/>
      </rPr>
      <t xml:space="preserve"> 2014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</si>
</sst>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164" fontId="10" fillId="0" borderId="1" xfId="18" applyNumberFormat="1" applyFont="1" applyFill="1" applyBorder="1" applyAlignment="1" applyProtection="1">
      <alignment vertical="center" wrapText="1"/>
      <protection locked="0"/>
    </xf>
    <xf numFmtId="164" fontId="10" fillId="0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64" fontId="5" fillId="0" borderId="0" xfId="0" applyNumberFormat="1" applyFont="1" applyAlignment="1">
      <alignment horizontal="right"/>
    </xf>
    <xf numFmtId="0" fontId="8" fillId="2" borderId="2" xfId="0" applyFont="1" applyFill="1" applyBorder="1" applyAlignment="1">
      <alignment vertical="center" wrapText="1"/>
    </xf>
    <xf numFmtId="164" fontId="8" fillId="2" borderId="2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 applyProtection="1">
      <alignment vertical="center" wrapText="1"/>
      <protection locked="0"/>
    </xf>
    <xf numFmtId="164" fontId="8" fillId="2" borderId="1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" xfId="18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8" fillId="0" borderId="1" xfId="0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" xfId="18" applyNumberFormat="1" applyFont="1" applyFill="1" applyBorder="1" applyAlignment="1">
      <alignment vertical="center" wrapText="1"/>
      <protection/>
    </xf>
    <xf numFmtId="164" fontId="10" fillId="0" borderId="1" xfId="0" applyNumberFormat="1" applyFont="1" applyFill="1" applyBorder="1" applyAlignment="1">
      <alignment vertical="justify" wrapText="1"/>
    </xf>
    <xf numFmtId="164" fontId="10" fillId="0" borderId="1" xfId="18" applyNumberFormat="1" applyFont="1" applyFill="1" applyBorder="1" applyAlignment="1" applyProtection="1">
      <alignment vertical="center" wrapText="1"/>
      <protection/>
    </xf>
    <xf numFmtId="0" fontId="10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3" xfId="0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2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 applyProtection="1">
      <alignment vertical="distributed" wrapText="1"/>
      <protection locked="0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right" vertical="center" wrapText="1"/>
    </xf>
    <xf numFmtId="164" fontId="10" fillId="3" borderId="1" xfId="0" applyNumberFormat="1" applyFont="1" applyFill="1" applyBorder="1" applyAlignment="1">
      <alignment vertical="center"/>
    </xf>
    <xf numFmtId="164" fontId="10" fillId="3" borderId="1" xfId="0" applyNumberFormat="1" applyFont="1" applyFill="1" applyBorder="1" applyAlignment="1">
      <alignment horizontal="right" vertical="center" wrapText="1"/>
    </xf>
    <xf numFmtId="164" fontId="8" fillId="3" borderId="2" xfId="0" applyNumberFormat="1" applyFont="1" applyFill="1" applyBorder="1" applyAlignment="1">
      <alignment horizontal="right" vertical="center" wrapText="1"/>
    </xf>
    <xf numFmtId="164" fontId="8" fillId="3" borderId="2" xfId="0" applyNumberFormat="1" applyFont="1" applyFill="1" applyBorder="1" applyAlignment="1">
      <alignment vertical="center"/>
    </xf>
    <xf numFmtId="164" fontId="10" fillId="3" borderId="2" xfId="0" applyNumberFormat="1" applyFont="1" applyFill="1" applyBorder="1" applyAlignment="1">
      <alignment horizontal="right" vertical="center" wrapText="1"/>
    </xf>
    <xf numFmtId="164" fontId="10" fillId="3" borderId="2" xfId="0" applyNumberFormat="1" applyFont="1" applyFill="1" applyBorder="1" applyAlignment="1">
      <alignment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vertical="justify" wrapText="1"/>
    </xf>
    <xf numFmtId="164" fontId="10" fillId="0" borderId="4" xfId="18" applyNumberFormat="1" applyFont="1" applyFill="1" applyBorder="1" applyAlignment="1">
      <alignment vertical="center" wrapText="1"/>
      <protection/>
    </xf>
    <xf numFmtId="0" fontId="10" fillId="0" borderId="5" xfId="0" applyFont="1" applyBorder="1" applyAlignment="1" quotePrefix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18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quotePrefix="1">
      <alignment horizontal="center" vertical="center" wrapText="1"/>
    </xf>
    <xf numFmtId="164" fontId="10" fillId="4" borderId="2" xfId="0" applyNumberFormat="1" applyFont="1" applyFill="1" applyBorder="1" applyAlignment="1">
      <alignment vertical="center"/>
    </xf>
    <xf numFmtId="164" fontId="10" fillId="4" borderId="2" xfId="0" applyNumberFormat="1" applyFont="1" applyFill="1" applyBorder="1" applyAlignment="1">
      <alignment horizontal="right" vertical="center" wrapText="1"/>
    </xf>
    <xf numFmtId="0" fontId="10" fillId="0" borderId="4" xfId="0" applyNumberFormat="1" applyFont="1" applyFill="1" applyBorder="1" applyAlignment="1" applyProtection="1">
      <alignment vertical="center" wrapText="1"/>
      <protection locked="0"/>
    </xf>
    <xf numFmtId="49" fontId="10" fillId="0" borderId="6" xfId="18" applyNumberFormat="1" applyFont="1" applyFill="1" applyBorder="1" applyAlignment="1" applyProtection="1">
      <alignment horizontal="center" vertical="center" wrapText="1"/>
      <protection locked="0"/>
    </xf>
    <xf numFmtId="164" fontId="5" fillId="3" borderId="1" xfId="0" applyNumberFormat="1" applyFont="1" applyFill="1" applyBorder="1" applyAlignment="1">
      <alignment/>
    </xf>
    <xf numFmtId="164" fontId="10" fillId="5" borderId="2" xfId="0" applyNumberFormat="1" applyFont="1" applyFill="1" applyBorder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164" fontId="10" fillId="0" borderId="1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 quotePrefix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wrapText="1"/>
    </xf>
    <xf numFmtId="164" fontId="5" fillId="3" borderId="6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 applyProtection="1">
      <alignment vertical="center" wrapText="1"/>
      <protection locked="0"/>
    </xf>
    <xf numFmtId="0" fontId="0" fillId="0" borderId="5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164" fontId="10" fillId="0" borderId="4" xfId="18" applyNumberFormat="1" applyFont="1" applyFill="1" applyBorder="1" applyAlignment="1">
      <alignment vertical="center" wrapText="1"/>
      <protection/>
    </xf>
    <xf numFmtId="164" fontId="10" fillId="0" borderId="4" xfId="18" applyNumberFormat="1" applyFont="1" applyFill="1" applyBorder="1" applyAlignment="1" applyProtection="1">
      <alignment vertical="center" wrapText="1"/>
      <protection/>
    </xf>
    <xf numFmtId="164" fontId="10" fillId="0" borderId="2" xfId="18" applyNumberFormat="1" applyFont="1" applyFill="1" applyBorder="1" applyAlignment="1" applyProtection="1">
      <alignment vertical="center" wrapText="1"/>
      <protection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vertical="justify" wrapText="1"/>
    </xf>
    <xf numFmtId="164" fontId="10" fillId="0" borderId="2" xfId="0" applyNumberFormat="1" applyFont="1" applyFill="1" applyBorder="1" applyAlignment="1">
      <alignment vertical="justify" wrapText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0" xfId="0" applyFont="1" applyFill="1" applyAlignment="1">
      <alignment horizontal="center" wrapText="1"/>
    </xf>
    <xf numFmtId="164" fontId="5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164" fontId="9" fillId="0" borderId="0" xfId="0" applyNumberFormat="1" applyFont="1" applyAlignment="1">
      <alignment horizontal="center" vertical="center"/>
    </xf>
    <xf numFmtId="164" fontId="9" fillId="3" borderId="6" xfId="0" applyNumberFormat="1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0" fillId="6" borderId="1" xfId="18" applyNumberFormat="1" applyFont="1" applyFill="1" applyBorder="1" applyAlignment="1">
      <alignment horizontal="left" vertical="center" wrapText="1"/>
      <protection/>
    </xf>
    <xf numFmtId="164" fontId="10" fillId="0" borderId="1" xfId="0" applyNumberFormat="1" applyFont="1" applyFill="1" applyBorder="1" applyAlignment="1" quotePrefix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№ 3- расходы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6"/>
  <sheetViews>
    <sheetView tabSelected="1" zoomScale="75" zoomScaleNormal="75" zoomScaleSheetLayoutView="100" workbookViewId="0" topLeftCell="A1">
      <pane xSplit="48" ySplit="5" topLeftCell="BG6" activePane="bottomRight" state="frozen"/>
      <selection pane="topLeft" activeCell="D1" sqref="D1"/>
      <selection pane="topRight" activeCell="AW1" sqref="AW1"/>
      <selection pane="bottomLeft" activeCell="A6" sqref="A6"/>
      <selection pane="bottomRight" activeCell="BG4" sqref="BG4:BK4"/>
    </sheetView>
  </sheetViews>
  <sheetFormatPr defaultColWidth="9.00390625" defaultRowHeight="12.75"/>
  <cols>
    <col min="1" max="1" width="65.25390625" style="2" customWidth="1"/>
    <col min="2" max="3" width="10.125" style="2" customWidth="1"/>
    <col min="4" max="4" width="16.125" style="3" hidden="1" customWidth="1"/>
    <col min="5" max="5" width="21.625" style="3" hidden="1" customWidth="1"/>
    <col min="6" max="6" width="19.875" style="3" hidden="1" customWidth="1"/>
    <col min="7" max="8" width="18.00390625" style="3" hidden="1" customWidth="1"/>
    <col min="9" max="9" width="16.125" style="3" hidden="1" customWidth="1"/>
    <col min="10" max="10" width="21.625" style="3" hidden="1" customWidth="1"/>
    <col min="11" max="11" width="19.875" style="3" hidden="1" customWidth="1"/>
    <col min="12" max="13" width="18.00390625" style="3" hidden="1" customWidth="1"/>
    <col min="14" max="14" width="16.125" style="3" hidden="1" customWidth="1"/>
    <col min="15" max="15" width="21.625" style="3" hidden="1" customWidth="1"/>
    <col min="16" max="16" width="19.875" style="3" hidden="1" customWidth="1"/>
    <col min="17" max="18" width="18.00390625" style="3" hidden="1" customWidth="1"/>
    <col min="19" max="19" width="16.125" style="3" hidden="1" customWidth="1"/>
    <col min="20" max="20" width="21.625" style="3" hidden="1" customWidth="1"/>
    <col min="21" max="21" width="19.875" style="3" hidden="1" customWidth="1"/>
    <col min="22" max="23" width="18.00390625" style="3" hidden="1" customWidth="1"/>
    <col min="24" max="24" width="16.125" style="3" hidden="1" customWidth="1"/>
    <col min="25" max="25" width="21.625" style="3" hidden="1" customWidth="1"/>
    <col min="26" max="26" width="19.875" style="3" hidden="1" customWidth="1"/>
    <col min="27" max="28" width="18.00390625" style="3" hidden="1" customWidth="1"/>
    <col min="29" max="29" width="16.125" style="3" hidden="1" customWidth="1"/>
    <col min="30" max="30" width="21.625" style="3" hidden="1" customWidth="1"/>
    <col min="31" max="31" width="19.875" style="3" hidden="1" customWidth="1"/>
    <col min="32" max="33" width="18.00390625" style="3" hidden="1" customWidth="1"/>
    <col min="34" max="34" width="16.125" style="3" hidden="1" customWidth="1"/>
    <col min="35" max="35" width="21.625" style="3" hidden="1" customWidth="1"/>
    <col min="36" max="36" width="19.875" style="3" hidden="1" customWidth="1"/>
    <col min="37" max="38" width="18.00390625" style="3" hidden="1" customWidth="1"/>
    <col min="39" max="39" width="16.125" style="3" hidden="1" customWidth="1"/>
    <col min="40" max="40" width="21.625" style="3" hidden="1" customWidth="1"/>
    <col min="41" max="41" width="19.875" style="3" hidden="1" customWidth="1"/>
    <col min="42" max="43" width="18.00390625" style="3" hidden="1" customWidth="1"/>
    <col min="44" max="44" width="16.125" style="3" hidden="1" customWidth="1"/>
    <col min="45" max="45" width="21.625" style="3" hidden="1" customWidth="1"/>
    <col min="46" max="46" width="19.875" style="3" hidden="1" customWidth="1"/>
    <col min="47" max="48" width="18.00390625" style="3" hidden="1" customWidth="1"/>
    <col min="49" max="49" width="16.125" style="3" hidden="1" customWidth="1"/>
    <col min="50" max="50" width="21.625" style="3" hidden="1" customWidth="1"/>
    <col min="51" max="51" width="19.875" style="3" hidden="1" customWidth="1"/>
    <col min="52" max="53" width="18.00390625" style="3" hidden="1" customWidth="1"/>
    <col min="54" max="54" width="16.125" style="3" hidden="1" customWidth="1"/>
    <col min="55" max="55" width="21.625" style="3" hidden="1" customWidth="1"/>
    <col min="56" max="56" width="19.875" style="3" hidden="1" customWidth="1"/>
    <col min="57" max="58" width="18.00390625" style="3" hidden="1" customWidth="1"/>
    <col min="59" max="59" width="16.125" style="3" customWidth="1"/>
    <col min="60" max="60" width="21.625" style="3" customWidth="1"/>
    <col min="61" max="61" width="19.875" style="3" customWidth="1"/>
    <col min="62" max="63" width="18.00390625" style="3" customWidth="1"/>
    <col min="64" max="64" width="16.125" style="3" customWidth="1"/>
    <col min="65" max="65" width="21.625" style="3" customWidth="1"/>
    <col min="66" max="66" width="19.875" style="3" customWidth="1"/>
    <col min="67" max="68" width="18.00390625" style="3" customWidth="1"/>
    <col min="69" max="69" width="8.875" style="1" customWidth="1"/>
    <col min="70" max="70" width="13.875" style="1" customWidth="1"/>
    <col min="71" max="16384" width="8.875" style="1" customWidth="1"/>
  </cols>
  <sheetData>
    <row r="1" spans="1:68" ht="20.25" customHeight="1">
      <c r="A1" s="79" t="s">
        <v>33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20.25" customHeight="1">
      <c r="A2" s="32"/>
      <c r="B2" s="32"/>
      <c r="C2" s="32"/>
      <c r="D2" s="33"/>
      <c r="E2" s="33"/>
      <c r="F2" s="33"/>
      <c r="G2" s="33"/>
      <c r="H2" s="34"/>
      <c r="I2" s="33"/>
      <c r="J2" s="33"/>
      <c r="K2" s="33"/>
      <c r="L2" s="33"/>
      <c r="M2" s="34"/>
      <c r="N2" s="33"/>
      <c r="O2" s="33"/>
      <c r="P2" s="33"/>
      <c r="Q2" s="33"/>
      <c r="R2" s="34"/>
      <c r="S2" s="33"/>
      <c r="T2" s="33"/>
      <c r="U2" s="33"/>
      <c r="V2" s="33"/>
      <c r="W2" s="34"/>
      <c r="X2" s="33"/>
      <c r="Y2" s="33"/>
      <c r="Z2" s="33"/>
      <c r="AA2" s="33"/>
      <c r="AB2" s="34"/>
      <c r="AC2" s="33"/>
      <c r="AD2" s="33"/>
      <c r="AE2" s="33"/>
      <c r="AF2" s="33"/>
      <c r="AG2" s="34"/>
      <c r="AH2" s="33"/>
      <c r="AI2" s="33"/>
      <c r="AJ2" s="33"/>
      <c r="AK2" s="33"/>
      <c r="AL2" s="34"/>
      <c r="AM2" s="33"/>
      <c r="AN2" s="33"/>
      <c r="AO2" s="33"/>
      <c r="AP2" s="33"/>
      <c r="AQ2" s="34"/>
      <c r="AR2" s="33"/>
      <c r="AS2" s="33"/>
      <c r="AT2" s="33"/>
      <c r="AU2" s="33"/>
      <c r="AV2" s="34"/>
      <c r="AW2" s="33"/>
      <c r="AX2" s="33"/>
      <c r="AY2" s="33"/>
      <c r="AZ2" s="33"/>
      <c r="BA2" s="34"/>
      <c r="BB2" s="33"/>
      <c r="BC2" s="33"/>
      <c r="BD2" s="33"/>
      <c r="BE2" s="33"/>
      <c r="BF2" s="34"/>
      <c r="BG2" s="33"/>
      <c r="BH2" s="33"/>
      <c r="BI2" s="33"/>
      <c r="BJ2" s="33"/>
      <c r="BK2" s="34"/>
      <c r="BL2" s="33"/>
      <c r="BM2" s="33"/>
      <c r="BN2" s="33"/>
      <c r="BO2" s="33"/>
      <c r="BP2" s="34"/>
    </row>
    <row r="3" spans="8:68" ht="12.75">
      <c r="H3" s="18" t="s">
        <v>0</v>
      </c>
      <c r="M3" s="18" t="s">
        <v>0</v>
      </c>
      <c r="R3" s="18" t="s">
        <v>0</v>
      </c>
      <c r="W3" s="18" t="s">
        <v>0</v>
      </c>
      <c r="AB3" s="18" t="s">
        <v>0</v>
      </c>
      <c r="AG3" s="18" t="s">
        <v>0</v>
      </c>
      <c r="AL3" s="18" t="s">
        <v>0</v>
      </c>
      <c r="AQ3" s="18" t="s">
        <v>0</v>
      </c>
      <c r="AV3" s="18" t="s">
        <v>0</v>
      </c>
      <c r="BA3" s="18" t="s">
        <v>0</v>
      </c>
      <c r="BF3" s="18" t="s">
        <v>0</v>
      </c>
      <c r="BK3" s="18" t="s">
        <v>0</v>
      </c>
      <c r="BP3" s="18" t="s">
        <v>0</v>
      </c>
    </row>
    <row r="4" spans="1:68" ht="24.75" customHeight="1">
      <c r="A4" s="100" t="s">
        <v>1</v>
      </c>
      <c r="B4" s="100" t="s">
        <v>20</v>
      </c>
      <c r="C4" s="100" t="s">
        <v>62</v>
      </c>
      <c r="D4" s="76" t="s">
        <v>61</v>
      </c>
      <c r="E4" s="77"/>
      <c r="F4" s="77"/>
      <c r="G4" s="77"/>
      <c r="H4" s="78"/>
      <c r="I4" s="76" t="s">
        <v>90</v>
      </c>
      <c r="J4" s="77"/>
      <c r="K4" s="77"/>
      <c r="L4" s="77"/>
      <c r="M4" s="78"/>
      <c r="N4" s="76" t="s">
        <v>61</v>
      </c>
      <c r="O4" s="77"/>
      <c r="P4" s="77"/>
      <c r="Q4" s="77"/>
      <c r="R4" s="78"/>
      <c r="S4" s="76" t="s">
        <v>91</v>
      </c>
      <c r="T4" s="77"/>
      <c r="U4" s="77"/>
      <c r="V4" s="77"/>
      <c r="W4" s="78"/>
      <c r="X4" s="76" t="s">
        <v>61</v>
      </c>
      <c r="Y4" s="77"/>
      <c r="Z4" s="77"/>
      <c r="AA4" s="77"/>
      <c r="AB4" s="78"/>
      <c r="AC4" s="76" t="s">
        <v>101</v>
      </c>
      <c r="AD4" s="77"/>
      <c r="AE4" s="77"/>
      <c r="AF4" s="77"/>
      <c r="AG4" s="78"/>
      <c r="AH4" s="76" t="s">
        <v>61</v>
      </c>
      <c r="AI4" s="77"/>
      <c r="AJ4" s="77"/>
      <c r="AK4" s="77"/>
      <c r="AL4" s="78"/>
      <c r="AM4" s="76" t="s">
        <v>103</v>
      </c>
      <c r="AN4" s="77"/>
      <c r="AO4" s="77"/>
      <c r="AP4" s="77"/>
      <c r="AQ4" s="78"/>
      <c r="AR4" s="76" t="s">
        <v>61</v>
      </c>
      <c r="AS4" s="77"/>
      <c r="AT4" s="77"/>
      <c r="AU4" s="77"/>
      <c r="AV4" s="78"/>
      <c r="AW4" s="76" t="s">
        <v>106</v>
      </c>
      <c r="AX4" s="77"/>
      <c r="AY4" s="77"/>
      <c r="AZ4" s="77"/>
      <c r="BA4" s="78"/>
      <c r="BB4" s="76" t="s">
        <v>61</v>
      </c>
      <c r="BC4" s="77"/>
      <c r="BD4" s="77"/>
      <c r="BE4" s="77"/>
      <c r="BF4" s="78"/>
      <c r="BG4" s="133" t="s">
        <v>117</v>
      </c>
      <c r="BH4" s="134"/>
      <c r="BI4" s="134"/>
      <c r="BJ4" s="134"/>
      <c r="BK4" s="135"/>
      <c r="BL4" s="97" t="s">
        <v>61</v>
      </c>
      <c r="BM4" s="98"/>
      <c r="BN4" s="98"/>
      <c r="BO4" s="98"/>
      <c r="BP4" s="99"/>
    </row>
    <row r="5" spans="1:68" s="7" customFormat="1" ht="46.5" customHeight="1">
      <c r="A5" s="101"/>
      <c r="B5" s="101"/>
      <c r="C5" s="101"/>
      <c r="D5" s="81" t="s">
        <v>2</v>
      </c>
      <c r="E5" s="82" t="s">
        <v>38</v>
      </c>
      <c r="F5" s="82" t="s">
        <v>37</v>
      </c>
      <c r="G5" s="83" t="s">
        <v>3</v>
      </c>
      <c r="H5" s="83" t="s">
        <v>14</v>
      </c>
      <c r="I5" s="81" t="s">
        <v>2</v>
      </c>
      <c r="J5" s="82" t="s">
        <v>38</v>
      </c>
      <c r="K5" s="82" t="s">
        <v>37</v>
      </c>
      <c r="L5" s="83" t="s">
        <v>3</v>
      </c>
      <c r="M5" s="83" t="s">
        <v>14</v>
      </c>
      <c r="N5" s="81" t="s">
        <v>2</v>
      </c>
      <c r="O5" s="82" t="s">
        <v>38</v>
      </c>
      <c r="P5" s="82" t="s">
        <v>37</v>
      </c>
      <c r="Q5" s="83" t="s">
        <v>3</v>
      </c>
      <c r="R5" s="83" t="s">
        <v>14</v>
      </c>
      <c r="S5" s="81" t="s">
        <v>2</v>
      </c>
      <c r="T5" s="82" t="s">
        <v>38</v>
      </c>
      <c r="U5" s="82" t="s">
        <v>37</v>
      </c>
      <c r="V5" s="83" t="s">
        <v>3</v>
      </c>
      <c r="W5" s="83" t="s">
        <v>14</v>
      </c>
      <c r="X5" s="81" t="s">
        <v>2</v>
      </c>
      <c r="Y5" s="82" t="s">
        <v>38</v>
      </c>
      <c r="Z5" s="82" t="s">
        <v>37</v>
      </c>
      <c r="AA5" s="83" t="s">
        <v>3</v>
      </c>
      <c r="AB5" s="83" t="s">
        <v>14</v>
      </c>
      <c r="AC5" s="81" t="s">
        <v>2</v>
      </c>
      <c r="AD5" s="82" t="s">
        <v>38</v>
      </c>
      <c r="AE5" s="82" t="s">
        <v>37</v>
      </c>
      <c r="AF5" s="83" t="s">
        <v>3</v>
      </c>
      <c r="AG5" s="83" t="s">
        <v>14</v>
      </c>
      <c r="AH5" s="81" t="s">
        <v>2</v>
      </c>
      <c r="AI5" s="82" t="s">
        <v>38</v>
      </c>
      <c r="AJ5" s="82" t="s">
        <v>37</v>
      </c>
      <c r="AK5" s="83" t="s">
        <v>3</v>
      </c>
      <c r="AL5" s="83" t="s">
        <v>14</v>
      </c>
      <c r="AM5" s="81" t="s">
        <v>2</v>
      </c>
      <c r="AN5" s="82" t="s">
        <v>38</v>
      </c>
      <c r="AO5" s="82" t="s">
        <v>37</v>
      </c>
      <c r="AP5" s="83" t="s">
        <v>3</v>
      </c>
      <c r="AQ5" s="83" t="s">
        <v>14</v>
      </c>
      <c r="AR5" s="81" t="s">
        <v>2</v>
      </c>
      <c r="AS5" s="82" t="s">
        <v>38</v>
      </c>
      <c r="AT5" s="82" t="s">
        <v>37</v>
      </c>
      <c r="AU5" s="83" t="s">
        <v>3</v>
      </c>
      <c r="AV5" s="83" t="s">
        <v>14</v>
      </c>
      <c r="AW5" s="81" t="s">
        <v>2</v>
      </c>
      <c r="AX5" s="82" t="s">
        <v>38</v>
      </c>
      <c r="AY5" s="82" t="s">
        <v>37</v>
      </c>
      <c r="AZ5" s="83" t="s">
        <v>3</v>
      </c>
      <c r="BA5" s="83" t="s">
        <v>14</v>
      </c>
      <c r="BB5" s="81" t="s">
        <v>2</v>
      </c>
      <c r="BC5" s="82" t="s">
        <v>38</v>
      </c>
      <c r="BD5" s="82" t="s">
        <v>37</v>
      </c>
      <c r="BE5" s="83" t="s">
        <v>3</v>
      </c>
      <c r="BF5" s="83" t="s">
        <v>14</v>
      </c>
      <c r="BG5" s="52" t="s">
        <v>2</v>
      </c>
      <c r="BH5" s="53" t="s">
        <v>38</v>
      </c>
      <c r="BI5" s="53" t="s">
        <v>37</v>
      </c>
      <c r="BJ5" s="54" t="s">
        <v>3</v>
      </c>
      <c r="BK5" s="54" t="s">
        <v>14</v>
      </c>
      <c r="BL5" s="5" t="s">
        <v>2</v>
      </c>
      <c r="BM5" s="6" t="s">
        <v>38</v>
      </c>
      <c r="BN5" s="6" t="s">
        <v>37</v>
      </c>
      <c r="BO5" s="4" t="s">
        <v>3</v>
      </c>
      <c r="BP5" s="4" t="s">
        <v>14</v>
      </c>
    </row>
    <row r="6" spans="1:71" s="11" customFormat="1" ht="26.25" customHeight="1">
      <c r="A6" s="87" t="s">
        <v>4</v>
      </c>
      <c r="B6" s="87"/>
      <c r="C6" s="87"/>
      <c r="D6" s="46">
        <f>D7+D10+D24+D33+D59</f>
        <v>3713334.9000000004</v>
      </c>
      <c r="E6" s="84">
        <f>E7+E10+E24+E59+E33</f>
        <v>1844911.7999999998</v>
      </c>
      <c r="F6" s="84">
        <f>F7+F10+F24+F59+F33</f>
        <v>1513276.4</v>
      </c>
      <c r="G6" s="84">
        <f>G7+G10+G24+G59+G33</f>
        <v>348601.7</v>
      </c>
      <c r="H6" s="84">
        <f>H7+H10+H24+H59+H33</f>
        <v>6545</v>
      </c>
      <c r="I6" s="46">
        <f>I7+I10+I24+I33+I59</f>
        <v>-23160.299999999996</v>
      </c>
      <c r="J6" s="84">
        <f>J7+J10+J24+J59+J33</f>
        <v>-53380.299999999996</v>
      </c>
      <c r="K6" s="84">
        <f>K7+K10+K24+K59+K33</f>
        <v>-4320</v>
      </c>
      <c r="L6" s="84">
        <f>L7+L10+L24+L59+L33</f>
        <v>34540</v>
      </c>
      <c r="M6" s="84">
        <f>M7+M10+M24+M59+M33</f>
        <v>0</v>
      </c>
      <c r="N6" s="46">
        <f>N7+N10+N24+N33+N59</f>
        <v>3690174.5999999996</v>
      </c>
      <c r="O6" s="84">
        <f>O7+O10+O24+O59+O33</f>
        <v>1791531.4999999998</v>
      </c>
      <c r="P6" s="84">
        <f>P7+P10+P24+P59+P33</f>
        <v>1508956.4</v>
      </c>
      <c r="Q6" s="84">
        <f>Q7+Q10+Q24+Q59+Q33</f>
        <v>383141.7</v>
      </c>
      <c r="R6" s="84">
        <f>R7+R10+R24+R59+R33</f>
        <v>6545</v>
      </c>
      <c r="S6" s="46">
        <f>S7+S10+S24+S33+S59</f>
        <v>382839.39999999997</v>
      </c>
      <c r="T6" s="84">
        <f>T7+T10+T24+T59+T33</f>
        <v>193761.39999999997</v>
      </c>
      <c r="U6" s="84">
        <f>U7+U10+U24+U59+U33</f>
        <v>183928</v>
      </c>
      <c r="V6" s="84">
        <f>V7+V10+V24+V59+V33</f>
        <v>5000</v>
      </c>
      <c r="W6" s="84">
        <f>W7+W10+W24+W59+W33</f>
        <v>150</v>
      </c>
      <c r="X6" s="46">
        <f>X7+X10+X24+X33+X59</f>
        <v>4073013.9999999995</v>
      </c>
      <c r="Y6" s="84">
        <f>Y7+Y10+Y24+Y59+Y33</f>
        <v>1985292.8999999994</v>
      </c>
      <c r="Z6" s="84">
        <f>Z7+Z10+Z24+Z59+Z33</f>
        <v>1692884.4</v>
      </c>
      <c r="AA6" s="84">
        <f>AA7+AA10+AA24+AA59+AA33</f>
        <v>388141.7</v>
      </c>
      <c r="AB6" s="84">
        <f>AB7+AB10+AB24+AB59+AB33</f>
        <v>6695</v>
      </c>
      <c r="AC6" s="46">
        <f>AC7+AC10+AC24+AC33+AC59</f>
        <v>-36153.70000000001</v>
      </c>
      <c r="AD6" s="84">
        <f>AD7+AD10+AD24+AD59+AD33</f>
        <v>-57200</v>
      </c>
      <c r="AE6" s="84">
        <f>AE7+AE10+AE24+AE59+AE33</f>
        <v>2369.099999999995</v>
      </c>
      <c r="AF6" s="84">
        <f>AF7+AF10+AF24+AF59+AF33</f>
        <v>18677.2</v>
      </c>
      <c r="AG6" s="84">
        <f>AG7+AG10+AG24+AG59+AG33</f>
        <v>0</v>
      </c>
      <c r="AH6" s="46">
        <f>AH7+AH10+AH24+AH33+AH59</f>
        <v>4036860.2999999993</v>
      </c>
      <c r="AI6" s="84">
        <f>AI7+AI10+AI24+AI59+AI33</f>
        <v>1928092.8999999994</v>
      </c>
      <c r="AJ6" s="84">
        <f>AJ7+AJ10+AJ24+AJ59+AJ33</f>
        <v>1695253.5</v>
      </c>
      <c r="AK6" s="84">
        <f>AK7+AK10+AK24+AK59+AK33</f>
        <v>406818.9</v>
      </c>
      <c r="AL6" s="84">
        <f>AL7+AL10+AL24+AL59+AL33</f>
        <v>6695</v>
      </c>
      <c r="AM6" s="46">
        <f>AM7+AM10+AM24+AM33+AM59</f>
        <v>55686.4</v>
      </c>
      <c r="AN6" s="84">
        <f>AN7+AN10+AN24+AN59+AN33</f>
        <v>2020.5</v>
      </c>
      <c r="AO6" s="84">
        <f>AO7+AO10+AO24+AO59+AO33</f>
        <v>2289.9</v>
      </c>
      <c r="AP6" s="84">
        <f>AP7+AP10+AP24+AP59+AP33</f>
        <v>51376</v>
      </c>
      <c r="AQ6" s="84">
        <f>AQ7+AQ10+AQ24+AQ59+AQ33</f>
        <v>0</v>
      </c>
      <c r="AR6" s="46">
        <f>AR7+AR10+AR24+AR33+AR59</f>
        <v>4092546.6999999993</v>
      </c>
      <c r="AS6" s="84">
        <f>AS7+AS10+AS24+AS59+AS33</f>
        <v>1930113.4</v>
      </c>
      <c r="AT6" s="84">
        <f>AT7+AT10+AT24+AT59+AT33</f>
        <v>1697543.4</v>
      </c>
      <c r="AU6" s="84">
        <f>AU7+AU10+AU24+AU59+AU33</f>
        <v>458194.9</v>
      </c>
      <c r="AV6" s="84">
        <f>AV7+AV10+AV24+AV59+AV33</f>
        <v>6695</v>
      </c>
      <c r="AW6" s="46">
        <f>AW7+AW10+AW24+AW33+AW59</f>
        <v>597075.9</v>
      </c>
      <c r="AX6" s="84">
        <f>AX7+AX10+AX24+AX59+AX33</f>
        <v>60255.700000000004</v>
      </c>
      <c r="AY6" s="84">
        <f>AY7+AY10+AY24+AY59+AY33</f>
        <v>466304.30000000005</v>
      </c>
      <c r="AZ6" s="84">
        <f>AZ7+AZ10+AZ24+AZ59+AZ33</f>
        <v>70115.9</v>
      </c>
      <c r="BA6" s="84">
        <f>BA7+BA10+BA24+BA59+BA33</f>
        <v>400</v>
      </c>
      <c r="BB6" s="46">
        <f>BB7+BB10+BB24+BB33+BB59</f>
        <v>4689622.6</v>
      </c>
      <c r="BC6" s="84">
        <f>BC7+BC10+BC24+BC59+BC33</f>
        <v>1990369.0999999996</v>
      </c>
      <c r="BD6" s="84">
        <f>BD7+BD10+BD24+BD59+BD33</f>
        <v>2163847.7</v>
      </c>
      <c r="BE6" s="84">
        <f>BE7+BE10+BE24+BE59+BE33</f>
        <v>528310.8</v>
      </c>
      <c r="BF6" s="84">
        <f>BF7+BF10+BF24+BF59+BF33</f>
        <v>7095</v>
      </c>
      <c r="BG6" s="55">
        <f>BG7+BG10+BG24+BG33+BG59</f>
        <v>-2391.4</v>
      </c>
      <c r="BH6" s="56">
        <f>BH7+BH10+BH24+BH59+BH33</f>
        <v>12025.599999999995</v>
      </c>
      <c r="BI6" s="56">
        <f>BI7+BI10+BI24+BI59+BI33</f>
        <v>-49700.29999999998</v>
      </c>
      <c r="BJ6" s="56">
        <f>BJ7+BJ10+BJ24+BJ59+BJ33</f>
        <v>35283.3</v>
      </c>
      <c r="BK6" s="56">
        <f>BK7+BK10+BK24+BK59+BK33</f>
        <v>0</v>
      </c>
      <c r="BL6" s="46">
        <f>BL7+BL10+BL24+BL33+BL59</f>
        <v>4687231.2</v>
      </c>
      <c r="BM6" s="38">
        <f>BM7+BM10+BM24+BM59+BM33</f>
        <v>2002394.6999999997</v>
      </c>
      <c r="BN6" s="38">
        <f>BN7+BN10+BN24+BN59+BN33</f>
        <v>2114147.4000000004</v>
      </c>
      <c r="BO6" s="38">
        <f>BO7+BO10+BO24+BO59+BO33</f>
        <v>563594.1</v>
      </c>
      <c r="BP6" s="38">
        <f>BP7+BP10+BP24+BP59+BP33</f>
        <v>7095</v>
      </c>
      <c r="BS6" s="132"/>
    </row>
    <row r="7" spans="1:68" s="11" customFormat="1" ht="26.25" customHeight="1">
      <c r="A7" s="130" t="s">
        <v>28</v>
      </c>
      <c r="B7" s="87"/>
      <c r="C7" s="87"/>
      <c r="D7" s="46">
        <f aca="true" t="shared" si="0" ref="D7:R7">D8+D9</f>
        <v>1677931.4</v>
      </c>
      <c r="E7" s="46">
        <f t="shared" si="0"/>
        <v>576043.7</v>
      </c>
      <c r="F7" s="46">
        <f t="shared" si="0"/>
        <v>811531.3</v>
      </c>
      <c r="G7" s="46">
        <f t="shared" si="0"/>
        <v>290356.4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1677931.4</v>
      </c>
      <c r="O7" s="46">
        <f t="shared" si="0"/>
        <v>576043.7</v>
      </c>
      <c r="P7" s="46">
        <f t="shared" si="0"/>
        <v>811531.3</v>
      </c>
      <c r="Q7" s="46">
        <f t="shared" si="0"/>
        <v>290356.4</v>
      </c>
      <c r="R7" s="46">
        <f t="shared" si="0"/>
        <v>0</v>
      </c>
      <c r="S7" s="46">
        <f aca="true" t="shared" si="1" ref="S7:AB7">S8+S9</f>
        <v>0</v>
      </c>
      <c r="T7" s="46">
        <f t="shared" si="1"/>
        <v>0</v>
      </c>
      <c r="U7" s="46">
        <f t="shared" si="1"/>
        <v>0</v>
      </c>
      <c r="V7" s="46">
        <f t="shared" si="1"/>
        <v>0</v>
      </c>
      <c r="W7" s="46">
        <f t="shared" si="1"/>
        <v>0</v>
      </c>
      <c r="X7" s="46">
        <f t="shared" si="1"/>
        <v>1677931.4</v>
      </c>
      <c r="Y7" s="46">
        <f t="shared" si="1"/>
        <v>576043.7</v>
      </c>
      <c r="Z7" s="46">
        <f t="shared" si="1"/>
        <v>811531.3</v>
      </c>
      <c r="AA7" s="46">
        <f t="shared" si="1"/>
        <v>290356.4</v>
      </c>
      <c r="AB7" s="46">
        <f t="shared" si="1"/>
        <v>0</v>
      </c>
      <c r="AC7" s="46">
        <f aca="true" t="shared" si="2" ref="AC7:AL7">AC8+AC9</f>
        <v>0</v>
      </c>
      <c r="AD7" s="46">
        <f t="shared" si="2"/>
        <v>0</v>
      </c>
      <c r="AE7" s="46">
        <f t="shared" si="2"/>
        <v>0</v>
      </c>
      <c r="AF7" s="46">
        <f t="shared" si="2"/>
        <v>0</v>
      </c>
      <c r="AG7" s="46">
        <f t="shared" si="2"/>
        <v>0</v>
      </c>
      <c r="AH7" s="46">
        <f t="shared" si="2"/>
        <v>1677931.4</v>
      </c>
      <c r="AI7" s="46">
        <f t="shared" si="2"/>
        <v>576043.7</v>
      </c>
      <c r="AJ7" s="46">
        <f t="shared" si="2"/>
        <v>811531.3</v>
      </c>
      <c r="AK7" s="46">
        <f t="shared" si="2"/>
        <v>290356.4</v>
      </c>
      <c r="AL7" s="46">
        <f t="shared" si="2"/>
        <v>0</v>
      </c>
      <c r="AM7" s="46">
        <f aca="true" t="shared" si="3" ref="AM7:AV7">AM8+AM9</f>
        <v>0</v>
      </c>
      <c r="AN7" s="46">
        <f t="shared" si="3"/>
        <v>0</v>
      </c>
      <c r="AO7" s="46">
        <f t="shared" si="3"/>
        <v>0</v>
      </c>
      <c r="AP7" s="46">
        <f t="shared" si="3"/>
        <v>0</v>
      </c>
      <c r="AQ7" s="46">
        <f t="shared" si="3"/>
        <v>0</v>
      </c>
      <c r="AR7" s="46">
        <f t="shared" si="3"/>
        <v>1677931.4</v>
      </c>
      <c r="AS7" s="46">
        <f t="shared" si="3"/>
        <v>576043.7</v>
      </c>
      <c r="AT7" s="46">
        <f t="shared" si="3"/>
        <v>811531.3</v>
      </c>
      <c r="AU7" s="46">
        <f t="shared" si="3"/>
        <v>290356.4</v>
      </c>
      <c r="AV7" s="46">
        <f t="shared" si="3"/>
        <v>0</v>
      </c>
      <c r="AW7" s="46">
        <f aca="true" t="shared" si="4" ref="AW7:BF7">AW8+AW9</f>
        <v>0</v>
      </c>
      <c r="AX7" s="46">
        <f t="shared" si="4"/>
        <v>0</v>
      </c>
      <c r="AY7" s="46">
        <f t="shared" si="4"/>
        <v>0</v>
      </c>
      <c r="AZ7" s="46">
        <f t="shared" si="4"/>
        <v>0</v>
      </c>
      <c r="BA7" s="46">
        <f t="shared" si="4"/>
        <v>0</v>
      </c>
      <c r="BB7" s="46">
        <f t="shared" si="4"/>
        <v>1677931.4</v>
      </c>
      <c r="BC7" s="46">
        <f t="shared" si="4"/>
        <v>576043.7</v>
      </c>
      <c r="BD7" s="46">
        <f t="shared" si="4"/>
        <v>811531.3</v>
      </c>
      <c r="BE7" s="46">
        <f t="shared" si="4"/>
        <v>290356.4</v>
      </c>
      <c r="BF7" s="46">
        <f t="shared" si="4"/>
        <v>0</v>
      </c>
      <c r="BG7" s="55">
        <f aca="true" t="shared" si="5" ref="BG7:BP7">BG8+BG9</f>
        <v>0</v>
      </c>
      <c r="BH7" s="55">
        <f t="shared" si="5"/>
        <v>0</v>
      </c>
      <c r="BI7" s="55">
        <f t="shared" si="5"/>
        <v>0</v>
      </c>
      <c r="BJ7" s="55">
        <f t="shared" si="5"/>
        <v>0</v>
      </c>
      <c r="BK7" s="55">
        <f t="shared" si="5"/>
        <v>0</v>
      </c>
      <c r="BL7" s="22">
        <f t="shared" si="5"/>
        <v>1677931.4</v>
      </c>
      <c r="BM7" s="22">
        <f t="shared" si="5"/>
        <v>576043.7</v>
      </c>
      <c r="BN7" s="22">
        <f t="shared" si="5"/>
        <v>811531.3</v>
      </c>
      <c r="BO7" s="22">
        <f t="shared" si="5"/>
        <v>290356.4</v>
      </c>
      <c r="BP7" s="22">
        <f t="shared" si="5"/>
        <v>0</v>
      </c>
    </row>
    <row r="8" spans="1:68" s="11" customFormat="1" ht="36" customHeight="1">
      <c r="A8" s="50" t="s">
        <v>30</v>
      </c>
      <c r="B8" s="24" t="s">
        <v>24</v>
      </c>
      <c r="C8" s="24" t="s">
        <v>80</v>
      </c>
      <c r="D8" s="14">
        <f>SUM(E8:H8)</f>
        <v>625047.1000000001</v>
      </c>
      <c r="E8" s="85">
        <v>0</v>
      </c>
      <c r="F8" s="85">
        <v>334690.7</v>
      </c>
      <c r="G8" s="85">
        <v>290356.4</v>
      </c>
      <c r="H8" s="85">
        <v>0</v>
      </c>
      <c r="I8" s="14">
        <f>SUM(J8:M8)</f>
        <v>0</v>
      </c>
      <c r="J8" s="85"/>
      <c r="K8" s="85"/>
      <c r="L8" s="85"/>
      <c r="M8" s="85"/>
      <c r="N8" s="14">
        <f>SUM(O8:R8)</f>
        <v>625047.1000000001</v>
      </c>
      <c r="O8" s="85">
        <f aca="true" t="shared" si="6" ref="O8:R9">E8+J8</f>
        <v>0</v>
      </c>
      <c r="P8" s="85">
        <f t="shared" si="6"/>
        <v>334690.7</v>
      </c>
      <c r="Q8" s="85">
        <f t="shared" si="6"/>
        <v>290356.4</v>
      </c>
      <c r="R8" s="85">
        <f t="shared" si="6"/>
        <v>0</v>
      </c>
      <c r="S8" s="14">
        <f>SUM(T8:W8)</f>
        <v>0</v>
      </c>
      <c r="T8" s="85"/>
      <c r="U8" s="85"/>
      <c r="V8" s="85"/>
      <c r="W8" s="85"/>
      <c r="X8" s="14">
        <f>SUM(Y8:AB8)</f>
        <v>625047.1000000001</v>
      </c>
      <c r="Y8" s="85">
        <f aca="true" t="shared" si="7" ref="Y8:AB9">O8+T8</f>
        <v>0</v>
      </c>
      <c r="Z8" s="85">
        <f t="shared" si="7"/>
        <v>334690.7</v>
      </c>
      <c r="AA8" s="85">
        <f t="shared" si="7"/>
        <v>290356.4</v>
      </c>
      <c r="AB8" s="85">
        <f t="shared" si="7"/>
        <v>0</v>
      </c>
      <c r="AC8" s="14">
        <f>SUM(AD8:AG8)</f>
        <v>0</v>
      </c>
      <c r="AD8" s="85"/>
      <c r="AE8" s="85"/>
      <c r="AF8" s="85"/>
      <c r="AG8" s="85"/>
      <c r="AH8" s="14">
        <f>SUM(AI8:AL8)</f>
        <v>625047.1000000001</v>
      </c>
      <c r="AI8" s="85">
        <f aca="true" t="shared" si="8" ref="AI8:AL9">Y8+AD8</f>
        <v>0</v>
      </c>
      <c r="AJ8" s="85">
        <f t="shared" si="8"/>
        <v>334690.7</v>
      </c>
      <c r="AK8" s="85">
        <f t="shared" si="8"/>
        <v>290356.4</v>
      </c>
      <c r="AL8" s="85">
        <f t="shared" si="8"/>
        <v>0</v>
      </c>
      <c r="AM8" s="14">
        <f>SUM(AN8:AQ8)</f>
        <v>0</v>
      </c>
      <c r="AN8" s="85"/>
      <c r="AO8" s="85"/>
      <c r="AP8" s="85"/>
      <c r="AQ8" s="85"/>
      <c r="AR8" s="14">
        <f>SUM(AS8:AV8)</f>
        <v>625047.1000000001</v>
      </c>
      <c r="AS8" s="85">
        <f aca="true" t="shared" si="9" ref="AS8:AV9">AI8+AN8</f>
        <v>0</v>
      </c>
      <c r="AT8" s="85">
        <f t="shared" si="9"/>
        <v>334690.7</v>
      </c>
      <c r="AU8" s="85">
        <f t="shared" si="9"/>
        <v>290356.4</v>
      </c>
      <c r="AV8" s="85">
        <f t="shared" si="9"/>
        <v>0</v>
      </c>
      <c r="AW8" s="14">
        <f>SUM(AX8:BA8)</f>
        <v>0</v>
      </c>
      <c r="AX8" s="85"/>
      <c r="AY8" s="85"/>
      <c r="AZ8" s="85"/>
      <c r="BA8" s="85"/>
      <c r="BB8" s="14">
        <f>SUM(BC8:BF8)</f>
        <v>625047.1000000001</v>
      </c>
      <c r="BC8" s="85">
        <f aca="true" t="shared" si="10" ref="BC8:BF9">AS8+AX8</f>
        <v>0</v>
      </c>
      <c r="BD8" s="85">
        <f t="shared" si="10"/>
        <v>334690.7</v>
      </c>
      <c r="BE8" s="85">
        <f t="shared" si="10"/>
        <v>290356.4</v>
      </c>
      <c r="BF8" s="85">
        <f t="shared" si="10"/>
        <v>0</v>
      </c>
      <c r="BG8" s="57">
        <f>SUM(BH8:BK8)</f>
        <v>0</v>
      </c>
      <c r="BH8" s="58"/>
      <c r="BI8" s="58"/>
      <c r="BJ8" s="58"/>
      <c r="BK8" s="58"/>
      <c r="BL8" s="14">
        <f>SUM(BM8:BP8)</f>
        <v>625047.1000000001</v>
      </c>
      <c r="BM8" s="31">
        <f aca="true" t="shared" si="11" ref="BM8:BP9">BC8+BH8</f>
        <v>0</v>
      </c>
      <c r="BN8" s="31">
        <f t="shared" si="11"/>
        <v>334690.7</v>
      </c>
      <c r="BO8" s="31">
        <f t="shared" si="11"/>
        <v>290356.4</v>
      </c>
      <c r="BP8" s="31">
        <f t="shared" si="11"/>
        <v>0</v>
      </c>
    </row>
    <row r="9" spans="1:68" s="11" customFormat="1" ht="51.75" customHeight="1">
      <c r="A9" s="50" t="s">
        <v>31</v>
      </c>
      <c r="B9" s="24" t="s">
        <v>24</v>
      </c>
      <c r="C9" s="24" t="s">
        <v>80</v>
      </c>
      <c r="D9" s="14">
        <f>SUM(E9:H9)</f>
        <v>1052884.2999999998</v>
      </c>
      <c r="E9" s="85">
        <v>576043.7</v>
      </c>
      <c r="F9" s="85">
        <v>476840.6</v>
      </c>
      <c r="G9" s="85">
        <v>0</v>
      </c>
      <c r="H9" s="85">
        <v>0</v>
      </c>
      <c r="I9" s="14">
        <f>SUM(J9:M9)</f>
        <v>0</v>
      </c>
      <c r="J9" s="85"/>
      <c r="K9" s="85"/>
      <c r="L9" s="85"/>
      <c r="M9" s="85"/>
      <c r="N9" s="14">
        <f>SUM(O9:R9)</f>
        <v>1052884.2999999998</v>
      </c>
      <c r="O9" s="85">
        <f t="shared" si="6"/>
        <v>576043.7</v>
      </c>
      <c r="P9" s="85">
        <f t="shared" si="6"/>
        <v>476840.6</v>
      </c>
      <c r="Q9" s="85">
        <f t="shared" si="6"/>
        <v>0</v>
      </c>
      <c r="R9" s="85">
        <f t="shared" si="6"/>
        <v>0</v>
      </c>
      <c r="S9" s="14">
        <f>SUM(T9:W9)</f>
        <v>0</v>
      </c>
      <c r="T9" s="85"/>
      <c r="U9" s="85"/>
      <c r="V9" s="85"/>
      <c r="W9" s="85"/>
      <c r="X9" s="14">
        <f>SUM(Y9:AB9)</f>
        <v>1052884.2999999998</v>
      </c>
      <c r="Y9" s="85">
        <f t="shared" si="7"/>
        <v>576043.7</v>
      </c>
      <c r="Z9" s="85">
        <f t="shared" si="7"/>
        <v>476840.6</v>
      </c>
      <c r="AA9" s="85">
        <f t="shared" si="7"/>
        <v>0</v>
      </c>
      <c r="AB9" s="85">
        <f t="shared" si="7"/>
        <v>0</v>
      </c>
      <c r="AC9" s="14">
        <f>SUM(AD9:AG9)</f>
        <v>0</v>
      </c>
      <c r="AD9" s="85"/>
      <c r="AE9" s="85"/>
      <c r="AF9" s="85"/>
      <c r="AG9" s="85"/>
      <c r="AH9" s="14">
        <f>SUM(AI9:AL9)</f>
        <v>1052884.2999999998</v>
      </c>
      <c r="AI9" s="85">
        <f t="shared" si="8"/>
        <v>576043.7</v>
      </c>
      <c r="AJ9" s="85">
        <f t="shared" si="8"/>
        <v>476840.6</v>
      </c>
      <c r="AK9" s="85">
        <f t="shared" si="8"/>
        <v>0</v>
      </c>
      <c r="AL9" s="85">
        <f t="shared" si="8"/>
        <v>0</v>
      </c>
      <c r="AM9" s="14">
        <f>SUM(AN9:AQ9)</f>
        <v>0</v>
      </c>
      <c r="AN9" s="85"/>
      <c r="AO9" s="85"/>
      <c r="AP9" s="85"/>
      <c r="AQ9" s="85"/>
      <c r="AR9" s="14">
        <f>SUM(AS9:AV9)</f>
        <v>1052884.2999999998</v>
      </c>
      <c r="AS9" s="85">
        <f t="shared" si="9"/>
        <v>576043.7</v>
      </c>
      <c r="AT9" s="85">
        <f t="shared" si="9"/>
        <v>476840.6</v>
      </c>
      <c r="AU9" s="85">
        <f t="shared" si="9"/>
        <v>0</v>
      </c>
      <c r="AV9" s="85">
        <f t="shared" si="9"/>
        <v>0</v>
      </c>
      <c r="AW9" s="14">
        <f>SUM(AX9:BA9)</f>
        <v>0</v>
      </c>
      <c r="AX9" s="85"/>
      <c r="AY9" s="85"/>
      <c r="AZ9" s="85"/>
      <c r="BA9" s="85"/>
      <c r="BB9" s="14">
        <f>SUM(BC9:BF9)</f>
        <v>1052884.2999999998</v>
      </c>
      <c r="BC9" s="85">
        <f t="shared" si="10"/>
        <v>576043.7</v>
      </c>
      <c r="BD9" s="85">
        <f t="shared" si="10"/>
        <v>476840.6</v>
      </c>
      <c r="BE9" s="85">
        <f t="shared" si="10"/>
        <v>0</v>
      </c>
      <c r="BF9" s="85">
        <f t="shared" si="10"/>
        <v>0</v>
      </c>
      <c r="BG9" s="57">
        <f>SUM(BH9:BK9)</f>
        <v>0</v>
      </c>
      <c r="BH9" s="58"/>
      <c r="BI9" s="58"/>
      <c r="BJ9" s="58"/>
      <c r="BK9" s="58"/>
      <c r="BL9" s="14">
        <f>SUM(BM9:BP9)</f>
        <v>1052884.2999999998</v>
      </c>
      <c r="BM9" s="31">
        <f t="shared" si="11"/>
        <v>576043.7</v>
      </c>
      <c r="BN9" s="31">
        <f t="shared" si="11"/>
        <v>476840.6</v>
      </c>
      <c r="BO9" s="31">
        <f t="shared" si="11"/>
        <v>0</v>
      </c>
      <c r="BP9" s="31">
        <f t="shared" si="11"/>
        <v>0</v>
      </c>
    </row>
    <row r="10" spans="1:68" s="12" customFormat="1" ht="74.25" customHeight="1">
      <c r="A10" s="131" t="s">
        <v>15</v>
      </c>
      <c r="B10" s="88"/>
      <c r="C10" s="88"/>
      <c r="D10" s="46">
        <f>SUM(D11:D23)</f>
        <v>160307.2</v>
      </c>
      <c r="E10" s="46">
        <f aca="true" t="shared" si="12" ref="E10:R10">SUM(E11:E23)</f>
        <v>54467.4</v>
      </c>
      <c r="F10" s="46">
        <f t="shared" si="12"/>
        <v>66926.7</v>
      </c>
      <c r="G10" s="46">
        <f t="shared" si="12"/>
        <v>38368.1</v>
      </c>
      <c r="H10" s="46">
        <f t="shared" si="12"/>
        <v>545</v>
      </c>
      <c r="I10" s="46">
        <f t="shared" si="12"/>
        <v>30220</v>
      </c>
      <c r="J10" s="46">
        <f t="shared" si="12"/>
        <v>0</v>
      </c>
      <c r="K10" s="46">
        <f t="shared" si="12"/>
        <v>-4320</v>
      </c>
      <c r="L10" s="46">
        <f t="shared" si="12"/>
        <v>34540</v>
      </c>
      <c r="M10" s="46">
        <f t="shared" si="12"/>
        <v>0</v>
      </c>
      <c r="N10" s="46">
        <f t="shared" si="12"/>
        <v>190527.2</v>
      </c>
      <c r="O10" s="46">
        <f t="shared" si="12"/>
        <v>54467.4</v>
      </c>
      <c r="P10" s="46">
        <f t="shared" si="12"/>
        <v>62606.700000000004</v>
      </c>
      <c r="Q10" s="46">
        <f t="shared" si="12"/>
        <v>72908.1</v>
      </c>
      <c r="R10" s="46">
        <f t="shared" si="12"/>
        <v>545</v>
      </c>
      <c r="S10" s="46">
        <f aca="true" t="shared" si="13" ref="S10:AB10">SUM(S11:S23)</f>
        <v>0</v>
      </c>
      <c r="T10" s="46">
        <f t="shared" si="13"/>
        <v>0</v>
      </c>
      <c r="U10" s="46">
        <f t="shared" si="13"/>
        <v>0</v>
      </c>
      <c r="V10" s="46">
        <f t="shared" si="13"/>
        <v>0</v>
      </c>
      <c r="W10" s="46">
        <f t="shared" si="13"/>
        <v>0</v>
      </c>
      <c r="X10" s="46">
        <f t="shared" si="13"/>
        <v>190527.2</v>
      </c>
      <c r="Y10" s="46">
        <f t="shared" si="13"/>
        <v>54467.4</v>
      </c>
      <c r="Z10" s="46">
        <f t="shared" si="13"/>
        <v>62606.700000000004</v>
      </c>
      <c r="AA10" s="46">
        <f t="shared" si="13"/>
        <v>72908.1</v>
      </c>
      <c r="AB10" s="46">
        <f t="shared" si="13"/>
        <v>545</v>
      </c>
      <c r="AC10" s="46">
        <f aca="true" t="shared" si="14" ref="AC10:AL10">SUM(AC11:AC23)</f>
        <v>-6073.3</v>
      </c>
      <c r="AD10" s="46">
        <f t="shared" si="14"/>
        <v>0</v>
      </c>
      <c r="AE10" s="46">
        <f t="shared" si="14"/>
        <v>-2855.5</v>
      </c>
      <c r="AF10" s="46">
        <f t="shared" si="14"/>
        <v>-3217.8</v>
      </c>
      <c r="AG10" s="46">
        <f t="shared" si="14"/>
        <v>0</v>
      </c>
      <c r="AH10" s="46">
        <f t="shared" si="14"/>
        <v>184453.9</v>
      </c>
      <c r="AI10" s="46">
        <f t="shared" si="14"/>
        <v>54467.4</v>
      </c>
      <c r="AJ10" s="46">
        <f t="shared" si="14"/>
        <v>59751.200000000004</v>
      </c>
      <c r="AK10" s="46">
        <f t="shared" si="14"/>
        <v>69690.3</v>
      </c>
      <c r="AL10" s="46">
        <f t="shared" si="14"/>
        <v>545</v>
      </c>
      <c r="AM10" s="46">
        <f aca="true" t="shared" si="15" ref="AM10:AV10">SUM(AM11:AM23)</f>
        <v>0</v>
      </c>
      <c r="AN10" s="46">
        <f t="shared" si="15"/>
        <v>0</v>
      </c>
      <c r="AO10" s="46">
        <f t="shared" si="15"/>
        <v>0</v>
      </c>
      <c r="AP10" s="46">
        <f t="shared" si="15"/>
        <v>0</v>
      </c>
      <c r="AQ10" s="46">
        <f t="shared" si="15"/>
        <v>0</v>
      </c>
      <c r="AR10" s="46">
        <f t="shared" si="15"/>
        <v>184453.9</v>
      </c>
      <c r="AS10" s="46">
        <f>SUM(AS11:AS23)</f>
        <v>54467.4</v>
      </c>
      <c r="AT10" s="46">
        <f t="shared" si="15"/>
        <v>59751.200000000004</v>
      </c>
      <c r="AU10" s="46">
        <f t="shared" si="15"/>
        <v>69690.3</v>
      </c>
      <c r="AV10" s="46">
        <f t="shared" si="15"/>
        <v>545</v>
      </c>
      <c r="AW10" s="46">
        <f aca="true" t="shared" si="16" ref="AW10:BF10">SUM(AW11:AW23)</f>
        <v>27234</v>
      </c>
      <c r="AX10" s="46">
        <f t="shared" si="16"/>
        <v>0</v>
      </c>
      <c r="AY10" s="46">
        <f t="shared" si="16"/>
        <v>5499.9</v>
      </c>
      <c r="AZ10" s="46">
        <f t="shared" si="16"/>
        <v>21334.1</v>
      </c>
      <c r="BA10" s="46">
        <f t="shared" si="16"/>
        <v>400</v>
      </c>
      <c r="BB10" s="46">
        <f>SUM(BB11:BB23)</f>
        <v>211687.9</v>
      </c>
      <c r="BC10" s="46">
        <f t="shared" si="16"/>
        <v>54467.4</v>
      </c>
      <c r="BD10" s="46">
        <f t="shared" si="16"/>
        <v>65251.100000000006</v>
      </c>
      <c r="BE10" s="46">
        <f t="shared" si="16"/>
        <v>91024.4</v>
      </c>
      <c r="BF10" s="46">
        <f t="shared" si="16"/>
        <v>945</v>
      </c>
      <c r="BG10" s="55">
        <f>SUM(BG11:BG23)</f>
        <v>-34.99999999999977</v>
      </c>
      <c r="BH10" s="55">
        <f>SUM(BH11:BH23)</f>
        <v>1670.2</v>
      </c>
      <c r="BI10" s="55">
        <f>SUM(BI11:BI23)</f>
        <v>600</v>
      </c>
      <c r="BJ10" s="55">
        <f>SUM(BJ11:BJ23)</f>
        <v>-2305.2</v>
      </c>
      <c r="BK10" s="55">
        <f>SUM(BK11:BK23)</f>
        <v>0</v>
      </c>
      <c r="BL10" s="22">
        <f>SUM(BL11:BL23)</f>
        <v>211652.90000000002</v>
      </c>
      <c r="BM10" s="22">
        <f>SUM(BM11:BM23)</f>
        <v>56137.600000000006</v>
      </c>
      <c r="BN10" s="22">
        <f>SUM(BN11:BN23)</f>
        <v>65851.1</v>
      </c>
      <c r="BO10" s="22">
        <f>SUM(BO11:BO23)</f>
        <v>88719.2</v>
      </c>
      <c r="BP10" s="22">
        <f>SUM(BP11:BP23)</f>
        <v>945</v>
      </c>
    </row>
    <row r="11" spans="1:68" s="15" customFormat="1" ht="48.75" customHeight="1">
      <c r="A11" s="13" t="s">
        <v>6</v>
      </c>
      <c r="B11" s="24" t="s">
        <v>18</v>
      </c>
      <c r="C11" s="24" t="s">
        <v>65</v>
      </c>
      <c r="D11" s="14">
        <f>SUM(E11:H11)</f>
        <v>4841.1</v>
      </c>
      <c r="E11" s="85">
        <v>4841.1</v>
      </c>
      <c r="F11" s="85">
        <v>0</v>
      </c>
      <c r="G11" s="85">
        <v>0</v>
      </c>
      <c r="H11" s="85">
        <v>0</v>
      </c>
      <c r="I11" s="14">
        <f>SUM(J11:M11)</f>
        <v>0</v>
      </c>
      <c r="J11" s="85"/>
      <c r="K11" s="85"/>
      <c r="L11" s="85"/>
      <c r="M11" s="85"/>
      <c r="N11" s="14">
        <f>SUM(O11:R11)</f>
        <v>4841.1</v>
      </c>
      <c r="O11" s="85">
        <f aca="true" t="shared" si="17" ref="O11:O23">E11+J11</f>
        <v>4841.1</v>
      </c>
      <c r="P11" s="85">
        <f aca="true" t="shared" si="18" ref="P11:P23">F11+K11</f>
        <v>0</v>
      </c>
      <c r="Q11" s="85">
        <f aca="true" t="shared" si="19" ref="Q11:Q23">G11+L11</f>
        <v>0</v>
      </c>
      <c r="R11" s="85">
        <f aca="true" t="shared" si="20" ref="R11:R23">H11+M11</f>
        <v>0</v>
      </c>
      <c r="S11" s="14">
        <f>SUM(T11:W11)</f>
        <v>0</v>
      </c>
      <c r="T11" s="85"/>
      <c r="U11" s="85"/>
      <c r="V11" s="85"/>
      <c r="W11" s="85"/>
      <c r="X11" s="14">
        <f>SUM(Y11:AB11)</f>
        <v>4841.1</v>
      </c>
      <c r="Y11" s="85">
        <f aca="true" t="shared" si="21" ref="Y11:Y23">O11+T11</f>
        <v>4841.1</v>
      </c>
      <c r="Z11" s="85">
        <f aca="true" t="shared" si="22" ref="Z11:Z23">P11+U11</f>
        <v>0</v>
      </c>
      <c r="AA11" s="85">
        <f aca="true" t="shared" si="23" ref="AA11:AA23">Q11+V11</f>
        <v>0</v>
      </c>
      <c r="AB11" s="85">
        <f aca="true" t="shared" si="24" ref="AB11:AB23">R11+W11</f>
        <v>0</v>
      </c>
      <c r="AC11" s="14">
        <f>SUM(AD11:AG11)</f>
        <v>0</v>
      </c>
      <c r="AD11" s="85"/>
      <c r="AE11" s="85"/>
      <c r="AF11" s="85"/>
      <c r="AG11" s="85"/>
      <c r="AH11" s="14">
        <f>SUM(AI11:AL11)</f>
        <v>4841.1</v>
      </c>
      <c r="AI11" s="85">
        <f aca="true" t="shared" si="25" ref="AI11:AI23">Y11+AD11</f>
        <v>4841.1</v>
      </c>
      <c r="AJ11" s="85">
        <f aca="true" t="shared" si="26" ref="AJ11:AJ23">Z11+AE11</f>
        <v>0</v>
      </c>
      <c r="AK11" s="85">
        <f aca="true" t="shared" si="27" ref="AK11:AK23">AA11+AF11</f>
        <v>0</v>
      </c>
      <c r="AL11" s="85">
        <f aca="true" t="shared" si="28" ref="AL11:AL23">AB11+AG11</f>
        <v>0</v>
      </c>
      <c r="AM11" s="14">
        <f>SUM(AN11:AQ11)</f>
        <v>0</v>
      </c>
      <c r="AN11" s="85"/>
      <c r="AO11" s="85"/>
      <c r="AP11" s="85"/>
      <c r="AQ11" s="85"/>
      <c r="AR11" s="14">
        <f>SUM(AS11:AV11)</f>
        <v>4841.1</v>
      </c>
      <c r="AS11" s="85">
        <f aca="true" t="shared" si="29" ref="AS11:AS23">AI11+AN11</f>
        <v>4841.1</v>
      </c>
      <c r="AT11" s="85">
        <f aca="true" t="shared" si="30" ref="AT11:AT23">AJ11+AO11</f>
        <v>0</v>
      </c>
      <c r="AU11" s="85">
        <f aca="true" t="shared" si="31" ref="AU11:AU23">AK11+AP11</f>
        <v>0</v>
      </c>
      <c r="AV11" s="85">
        <f aca="true" t="shared" si="32" ref="AV11:AV23">AL11+AQ11</f>
        <v>0</v>
      </c>
      <c r="AW11" s="14">
        <f>SUM(AX11:BA11)</f>
        <v>0</v>
      </c>
      <c r="AX11" s="85"/>
      <c r="AY11" s="85"/>
      <c r="AZ11" s="85"/>
      <c r="BA11" s="85"/>
      <c r="BB11" s="14">
        <f>SUM(BC11:BF11)</f>
        <v>4841.1</v>
      </c>
      <c r="BC11" s="85">
        <f aca="true" t="shared" si="33" ref="BC11:BC23">AS11+AX11</f>
        <v>4841.1</v>
      </c>
      <c r="BD11" s="85">
        <f aca="true" t="shared" si="34" ref="BD11:BD23">AT11+AY11</f>
        <v>0</v>
      </c>
      <c r="BE11" s="85">
        <f aca="true" t="shared" si="35" ref="BE11:BE23">AU11+AZ11</f>
        <v>0</v>
      </c>
      <c r="BF11" s="85">
        <f aca="true" t="shared" si="36" ref="BF11:BF23">AV11+BA11</f>
        <v>0</v>
      </c>
      <c r="BG11" s="57">
        <f>SUM(BH11:BK11)</f>
        <v>0</v>
      </c>
      <c r="BH11" s="58"/>
      <c r="BI11" s="58"/>
      <c r="BJ11" s="58"/>
      <c r="BK11" s="58"/>
      <c r="BL11" s="14">
        <f>SUM(BM11:BP11)</f>
        <v>4841.1</v>
      </c>
      <c r="BM11" s="31">
        <f aca="true" t="shared" si="37" ref="BM11:BM23">BC11+BH11</f>
        <v>4841.1</v>
      </c>
      <c r="BN11" s="31">
        <f aca="true" t="shared" si="38" ref="BN11:BN23">BD11+BI11</f>
        <v>0</v>
      </c>
      <c r="BO11" s="31">
        <f aca="true" t="shared" si="39" ref="BO11:BO23">BE11+BJ11</f>
        <v>0</v>
      </c>
      <c r="BP11" s="31">
        <f aca="true" t="shared" si="40" ref="BP11:BP23">BF11+BK11</f>
        <v>0</v>
      </c>
    </row>
    <row r="12" spans="1:68" s="15" customFormat="1" ht="58.5" customHeight="1">
      <c r="A12" s="13" t="s">
        <v>7</v>
      </c>
      <c r="B12" s="24" t="s">
        <v>18</v>
      </c>
      <c r="C12" s="24" t="s">
        <v>65</v>
      </c>
      <c r="D12" s="14">
        <f aca="true" t="shared" si="41" ref="D12:D23">SUM(E12:H12)</f>
        <v>6422.6</v>
      </c>
      <c r="E12" s="85">
        <v>3197.2</v>
      </c>
      <c r="F12" s="85">
        <v>3225.4</v>
      </c>
      <c r="G12" s="85">
        <v>0</v>
      </c>
      <c r="H12" s="85">
        <v>0</v>
      </c>
      <c r="I12" s="14">
        <f aca="true" t="shared" si="42" ref="I12:I23">SUM(J12:M12)</f>
        <v>0</v>
      </c>
      <c r="J12" s="85"/>
      <c r="K12" s="85"/>
      <c r="L12" s="85"/>
      <c r="M12" s="85"/>
      <c r="N12" s="14">
        <f aca="true" t="shared" si="43" ref="N12:N23">SUM(O12:R12)</f>
        <v>6422.6</v>
      </c>
      <c r="O12" s="85">
        <f t="shared" si="17"/>
        <v>3197.2</v>
      </c>
      <c r="P12" s="85">
        <f t="shared" si="18"/>
        <v>3225.4</v>
      </c>
      <c r="Q12" s="85">
        <f t="shared" si="19"/>
        <v>0</v>
      </c>
      <c r="R12" s="85">
        <f t="shared" si="20"/>
        <v>0</v>
      </c>
      <c r="S12" s="14">
        <f aca="true" t="shared" si="44" ref="S12:S23">SUM(T12:W12)</f>
        <v>0</v>
      </c>
      <c r="T12" s="85"/>
      <c r="U12" s="85"/>
      <c r="V12" s="85"/>
      <c r="W12" s="85"/>
      <c r="X12" s="14">
        <f aca="true" t="shared" si="45" ref="X12:X23">SUM(Y12:AB12)</f>
        <v>6422.6</v>
      </c>
      <c r="Y12" s="85">
        <f t="shared" si="21"/>
        <v>3197.2</v>
      </c>
      <c r="Z12" s="85">
        <f t="shared" si="22"/>
        <v>3225.4</v>
      </c>
      <c r="AA12" s="85">
        <f t="shared" si="23"/>
        <v>0</v>
      </c>
      <c r="AB12" s="85">
        <f t="shared" si="24"/>
        <v>0</v>
      </c>
      <c r="AC12" s="14">
        <f aca="true" t="shared" si="46" ref="AC12:AC23">SUM(AD12:AG12)</f>
        <v>0</v>
      </c>
      <c r="AD12" s="85"/>
      <c r="AE12" s="85"/>
      <c r="AF12" s="85"/>
      <c r="AG12" s="85"/>
      <c r="AH12" s="14">
        <f aca="true" t="shared" si="47" ref="AH12:AH23">SUM(AI12:AL12)</f>
        <v>6422.6</v>
      </c>
      <c r="AI12" s="85">
        <f t="shared" si="25"/>
        <v>3197.2</v>
      </c>
      <c r="AJ12" s="85">
        <f t="shared" si="26"/>
        <v>3225.4</v>
      </c>
      <c r="AK12" s="85">
        <f t="shared" si="27"/>
        <v>0</v>
      </c>
      <c r="AL12" s="85">
        <f t="shared" si="28"/>
        <v>0</v>
      </c>
      <c r="AM12" s="14">
        <f aca="true" t="shared" si="48" ref="AM12:AM23">SUM(AN12:AQ12)</f>
        <v>0</v>
      </c>
      <c r="AN12" s="85"/>
      <c r="AO12" s="85"/>
      <c r="AP12" s="85"/>
      <c r="AQ12" s="85"/>
      <c r="AR12" s="14">
        <f aca="true" t="shared" si="49" ref="AR12:AR23">SUM(AS12:AV12)</f>
        <v>6422.6</v>
      </c>
      <c r="AS12" s="85">
        <f t="shared" si="29"/>
        <v>3197.2</v>
      </c>
      <c r="AT12" s="85">
        <f t="shared" si="30"/>
        <v>3225.4</v>
      </c>
      <c r="AU12" s="85">
        <f t="shared" si="31"/>
        <v>0</v>
      </c>
      <c r="AV12" s="85">
        <f t="shared" si="32"/>
        <v>0</v>
      </c>
      <c r="AW12" s="14">
        <f aca="true" t="shared" si="50" ref="AW12:AW23">SUM(AX12:BA12)</f>
        <v>0</v>
      </c>
      <c r="AX12" s="85"/>
      <c r="AY12" s="85"/>
      <c r="AZ12" s="85"/>
      <c r="BA12" s="85"/>
      <c r="BB12" s="14">
        <f aca="true" t="shared" si="51" ref="BB12:BB23">SUM(BC12:BF12)</f>
        <v>6422.6</v>
      </c>
      <c r="BC12" s="85">
        <f t="shared" si="33"/>
        <v>3197.2</v>
      </c>
      <c r="BD12" s="85">
        <f t="shared" si="34"/>
        <v>3225.4</v>
      </c>
      <c r="BE12" s="85">
        <f t="shared" si="35"/>
        <v>0</v>
      </c>
      <c r="BF12" s="85">
        <f t="shared" si="36"/>
        <v>0</v>
      </c>
      <c r="BG12" s="57">
        <f aca="true" t="shared" si="52" ref="BG12:BG23">SUM(BH12:BK12)</f>
        <v>0</v>
      </c>
      <c r="BH12" s="58"/>
      <c r="BI12" s="58"/>
      <c r="BJ12" s="58"/>
      <c r="BK12" s="58"/>
      <c r="BL12" s="14">
        <f aca="true" t="shared" si="53" ref="BL12:BL19">SUM(BM12:BP12)</f>
        <v>6422.6</v>
      </c>
      <c r="BM12" s="31">
        <f t="shared" si="37"/>
        <v>3197.2</v>
      </c>
      <c r="BN12" s="31">
        <f t="shared" si="38"/>
        <v>3225.4</v>
      </c>
      <c r="BO12" s="31">
        <f t="shared" si="39"/>
        <v>0</v>
      </c>
      <c r="BP12" s="31">
        <f t="shared" si="40"/>
        <v>0</v>
      </c>
    </row>
    <row r="13" spans="1:68" s="12" customFormat="1" ht="89.25" customHeight="1">
      <c r="A13" s="13" t="s">
        <v>59</v>
      </c>
      <c r="B13" s="24" t="s">
        <v>18</v>
      </c>
      <c r="C13" s="24" t="s">
        <v>64</v>
      </c>
      <c r="D13" s="14">
        <f t="shared" si="41"/>
        <v>10510.1</v>
      </c>
      <c r="E13" s="85">
        <v>2932.1</v>
      </c>
      <c r="F13" s="85">
        <v>7578</v>
      </c>
      <c r="G13" s="85">
        <v>0</v>
      </c>
      <c r="H13" s="85">
        <v>0</v>
      </c>
      <c r="I13" s="14">
        <f t="shared" si="42"/>
        <v>0</v>
      </c>
      <c r="J13" s="85"/>
      <c r="K13" s="85"/>
      <c r="L13" s="85"/>
      <c r="M13" s="85"/>
      <c r="N13" s="14">
        <f t="shared" si="43"/>
        <v>10510.1</v>
      </c>
      <c r="O13" s="85">
        <f t="shared" si="17"/>
        <v>2932.1</v>
      </c>
      <c r="P13" s="85">
        <f t="shared" si="18"/>
        <v>7578</v>
      </c>
      <c r="Q13" s="85">
        <f t="shared" si="19"/>
        <v>0</v>
      </c>
      <c r="R13" s="85">
        <f t="shared" si="20"/>
        <v>0</v>
      </c>
      <c r="S13" s="14">
        <f t="shared" si="44"/>
        <v>0</v>
      </c>
      <c r="T13" s="85"/>
      <c r="U13" s="85"/>
      <c r="V13" s="85"/>
      <c r="W13" s="85"/>
      <c r="X13" s="14">
        <f t="shared" si="45"/>
        <v>10510.1</v>
      </c>
      <c r="Y13" s="85">
        <f t="shared" si="21"/>
        <v>2932.1</v>
      </c>
      <c r="Z13" s="85">
        <f t="shared" si="22"/>
        <v>7578</v>
      </c>
      <c r="AA13" s="85">
        <f t="shared" si="23"/>
        <v>0</v>
      </c>
      <c r="AB13" s="85">
        <f t="shared" si="24"/>
        <v>0</v>
      </c>
      <c r="AC13" s="14">
        <f t="shared" si="46"/>
        <v>0</v>
      </c>
      <c r="AD13" s="85"/>
      <c r="AE13" s="85"/>
      <c r="AF13" s="85"/>
      <c r="AG13" s="85"/>
      <c r="AH13" s="14">
        <f t="shared" si="47"/>
        <v>10510.1</v>
      </c>
      <c r="AI13" s="85">
        <f t="shared" si="25"/>
        <v>2932.1</v>
      </c>
      <c r="AJ13" s="85">
        <f t="shared" si="26"/>
        <v>7578</v>
      </c>
      <c r="AK13" s="85">
        <f t="shared" si="27"/>
        <v>0</v>
      </c>
      <c r="AL13" s="85">
        <f t="shared" si="28"/>
        <v>0</v>
      </c>
      <c r="AM13" s="14">
        <f t="shared" si="48"/>
        <v>0</v>
      </c>
      <c r="AN13" s="85"/>
      <c r="AO13" s="85"/>
      <c r="AP13" s="85"/>
      <c r="AQ13" s="85"/>
      <c r="AR13" s="14">
        <f t="shared" si="49"/>
        <v>10510.1</v>
      </c>
      <c r="AS13" s="85">
        <f t="shared" si="29"/>
        <v>2932.1</v>
      </c>
      <c r="AT13" s="85">
        <f t="shared" si="30"/>
        <v>7578</v>
      </c>
      <c r="AU13" s="85">
        <f t="shared" si="31"/>
        <v>0</v>
      </c>
      <c r="AV13" s="85">
        <f t="shared" si="32"/>
        <v>0</v>
      </c>
      <c r="AW13" s="14">
        <f t="shared" si="50"/>
        <v>0</v>
      </c>
      <c r="AX13" s="85"/>
      <c r="AY13" s="85"/>
      <c r="AZ13" s="85"/>
      <c r="BA13" s="85"/>
      <c r="BB13" s="14">
        <f t="shared" si="51"/>
        <v>10510.1</v>
      </c>
      <c r="BC13" s="85">
        <f t="shared" si="33"/>
        <v>2932.1</v>
      </c>
      <c r="BD13" s="85">
        <f t="shared" si="34"/>
        <v>7578</v>
      </c>
      <c r="BE13" s="85">
        <f t="shared" si="35"/>
        <v>0</v>
      </c>
      <c r="BF13" s="85">
        <f t="shared" si="36"/>
        <v>0</v>
      </c>
      <c r="BG13" s="57">
        <f t="shared" si="52"/>
        <v>0</v>
      </c>
      <c r="BH13" s="58"/>
      <c r="BI13" s="58"/>
      <c r="BJ13" s="58"/>
      <c r="BK13" s="58"/>
      <c r="BL13" s="14">
        <f t="shared" si="53"/>
        <v>10510.1</v>
      </c>
      <c r="BM13" s="31">
        <f t="shared" si="37"/>
        <v>2932.1</v>
      </c>
      <c r="BN13" s="31">
        <f t="shared" si="38"/>
        <v>7578</v>
      </c>
      <c r="BO13" s="31">
        <f t="shared" si="39"/>
        <v>0</v>
      </c>
      <c r="BP13" s="31">
        <f t="shared" si="40"/>
        <v>0</v>
      </c>
    </row>
    <row r="14" spans="1:68" s="15" customFormat="1" ht="51" customHeight="1">
      <c r="A14" s="13" t="s">
        <v>5</v>
      </c>
      <c r="B14" s="24" t="s">
        <v>19</v>
      </c>
      <c r="C14" s="24" t="s">
        <v>63</v>
      </c>
      <c r="D14" s="14">
        <f t="shared" si="41"/>
        <v>2182</v>
      </c>
      <c r="E14" s="85">
        <v>0</v>
      </c>
      <c r="F14" s="85">
        <v>1325.4</v>
      </c>
      <c r="G14" s="85">
        <v>856.6</v>
      </c>
      <c r="H14" s="85">
        <v>0</v>
      </c>
      <c r="I14" s="14">
        <f t="shared" si="42"/>
        <v>0</v>
      </c>
      <c r="J14" s="85"/>
      <c r="K14" s="85"/>
      <c r="L14" s="85"/>
      <c r="M14" s="85"/>
      <c r="N14" s="14">
        <f t="shared" si="43"/>
        <v>2182</v>
      </c>
      <c r="O14" s="85">
        <f t="shared" si="17"/>
        <v>0</v>
      </c>
      <c r="P14" s="85">
        <f t="shared" si="18"/>
        <v>1325.4</v>
      </c>
      <c r="Q14" s="85">
        <f t="shared" si="19"/>
        <v>856.6</v>
      </c>
      <c r="R14" s="85">
        <f t="shared" si="20"/>
        <v>0</v>
      </c>
      <c r="S14" s="14">
        <f t="shared" si="44"/>
        <v>0</v>
      </c>
      <c r="T14" s="85"/>
      <c r="U14" s="85"/>
      <c r="V14" s="85"/>
      <c r="W14" s="85"/>
      <c r="X14" s="14">
        <f t="shared" si="45"/>
        <v>2182</v>
      </c>
      <c r="Y14" s="85">
        <f t="shared" si="21"/>
        <v>0</v>
      </c>
      <c r="Z14" s="85">
        <f t="shared" si="22"/>
        <v>1325.4</v>
      </c>
      <c r="AA14" s="85">
        <f t="shared" si="23"/>
        <v>856.6</v>
      </c>
      <c r="AB14" s="85">
        <f t="shared" si="24"/>
        <v>0</v>
      </c>
      <c r="AC14" s="14">
        <f t="shared" si="46"/>
        <v>0</v>
      </c>
      <c r="AD14" s="85"/>
      <c r="AE14" s="85"/>
      <c r="AF14" s="85"/>
      <c r="AG14" s="85"/>
      <c r="AH14" s="14">
        <f t="shared" si="47"/>
        <v>2182</v>
      </c>
      <c r="AI14" s="85">
        <f t="shared" si="25"/>
        <v>0</v>
      </c>
      <c r="AJ14" s="85">
        <f t="shared" si="26"/>
        <v>1325.4</v>
      </c>
      <c r="AK14" s="85">
        <f t="shared" si="27"/>
        <v>856.6</v>
      </c>
      <c r="AL14" s="85">
        <f t="shared" si="28"/>
        <v>0</v>
      </c>
      <c r="AM14" s="14">
        <f t="shared" si="48"/>
        <v>0</v>
      </c>
      <c r="AN14" s="85"/>
      <c r="AO14" s="85"/>
      <c r="AP14" s="85"/>
      <c r="AQ14" s="85"/>
      <c r="AR14" s="14">
        <f t="shared" si="49"/>
        <v>2182</v>
      </c>
      <c r="AS14" s="85">
        <f t="shared" si="29"/>
        <v>0</v>
      </c>
      <c r="AT14" s="85">
        <f t="shared" si="30"/>
        <v>1325.4</v>
      </c>
      <c r="AU14" s="85">
        <f t="shared" si="31"/>
        <v>856.6</v>
      </c>
      <c r="AV14" s="85">
        <f t="shared" si="32"/>
        <v>0</v>
      </c>
      <c r="AW14" s="14">
        <f t="shared" si="50"/>
        <v>0</v>
      </c>
      <c r="AX14" s="85"/>
      <c r="AY14" s="85"/>
      <c r="AZ14" s="85"/>
      <c r="BA14" s="85"/>
      <c r="BB14" s="14">
        <f t="shared" si="51"/>
        <v>2182</v>
      </c>
      <c r="BC14" s="85">
        <f t="shared" si="33"/>
        <v>0</v>
      </c>
      <c r="BD14" s="85">
        <f t="shared" si="34"/>
        <v>1325.4</v>
      </c>
      <c r="BE14" s="85">
        <f t="shared" si="35"/>
        <v>856.6</v>
      </c>
      <c r="BF14" s="85">
        <f t="shared" si="36"/>
        <v>0</v>
      </c>
      <c r="BG14" s="57">
        <f t="shared" si="52"/>
        <v>0</v>
      </c>
      <c r="BH14" s="58"/>
      <c r="BI14" s="58"/>
      <c r="BJ14" s="58"/>
      <c r="BK14" s="58"/>
      <c r="BL14" s="14">
        <f t="shared" si="53"/>
        <v>2182</v>
      </c>
      <c r="BM14" s="31">
        <f t="shared" si="37"/>
        <v>0</v>
      </c>
      <c r="BN14" s="31">
        <f t="shared" si="38"/>
        <v>1325.4</v>
      </c>
      <c r="BO14" s="31">
        <f t="shared" si="39"/>
        <v>856.6</v>
      </c>
      <c r="BP14" s="31">
        <f t="shared" si="40"/>
        <v>0</v>
      </c>
    </row>
    <row r="15" spans="1:68" s="12" customFormat="1" ht="90" customHeight="1">
      <c r="A15" s="13" t="s">
        <v>53</v>
      </c>
      <c r="B15" s="24" t="s">
        <v>29</v>
      </c>
      <c r="C15" s="24" t="s">
        <v>66</v>
      </c>
      <c r="D15" s="14">
        <f t="shared" si="41"/>
        <v>2731.8</v>
      </c>
      <c r="E15" s="85">
        <v>1504.5</v>
      </c>
      <c r="F15" s="85">
        <v>1227.3</v>
      </c>
      <c r="G15" s="85">
        <v>0</v>
      </c>
      <c r="H15" s="85">
        <v>0</v>
      </c>
      <c r="I15" s="14">
        <f t="shared" si="42"/>
        <v>0</v>
      </c>
      <c r="J15" s="85"/>
      <c r="K15" s="85"/>
      <c r="L15" s="85"/>
      <c r="M15" s="85"/>
      <c r="N15" s="14">
        <f t="shared" si="43"/>
        <v>2731.8</v>
      </c>
      <c r="O15" s="85">
        <f t="shared" si="17"/>
        <v>1504.5</v>
      </c>
      <c r="P15" s="85">
        <f t="shared" si="18"/>
        <v>1227.3</v>
      </c>
      <c r="Q15" s="85">
        <f t="shared" si="19"/>
        <v>0</v>
      </c>
      <c r="R15" s="85">
        <f t="shared" si="20"/>
        <v>0</v>
      </c>
      <c r="S15" s="14">
        <f t="shared" si="44"/>
        <v>0</v>
      </c>
      <c r="T15" s="85"/>
      <c r="U15" s="85"/>
      <c r="V15" s="85"/>
      <c r="W15" s="85"/>
      <c r="X15" s="14">
        <f t="shared" si="45"/>
        <v>2731.8</v>
      </c>
      <c r="Y15" s="85">
        <f t="shared" si="21"/>
        <v>1504.5</v>
      </c>
      <c r="Z15" s="85">
        <f t="shared" si="22"/>
        <v>1227.3</v>
      </c>
      <c r="AA15" s="85">
        <f t="shared" si="23"/>
        <v>0</v>
      </c>
      <c r="AB15" s="85">
        <f t="shared" si="24"/>
        <v>0</v>
      </c>
      <c r="AC15" s="14">
        <f t="shared" si="46"/>
        <v>0</v>
      </c>
      <c r="AD15" s="85"/>
      <c r="AE15" s="85"/>
      <c r="AF15" s="85"/>
      <c r="AG15" s="85"/>
      <c r="AH15" s="14">
        <f t="shared" si="47"/>
        <v>2731.8</v>
      </c>
      <c r="AI15" s="85">
        <f t="shared" si="25"/>
        <v>1504.5</v>
      </c>
      <c r="AJ15" s="85">
        <f t="shared" si="26"/>
        <v>1227.3</v>
      </c>
      <c r="AK15" s="85">
        <f t="shared" si="27"/>
        <v>0</v>
      </c>
      <c r="AL15" s="85">
        <f t="shared" si="28"/>
        <v>0</v>
      </c>
      <c r="AM15" s="14">
        <f t="shared" si="48"/>
        <v>0</v>
      </c>
      <c r="AN15" s="85"/>
      <c r="AO15" s="85"/>
      <c r="AP15" s="85"/>
      <c r="AQ15" s="85"/>
      <c r="AR15" s="14">
        <f t="shared" si="49"/>
        <v>2731.8</v>
      </c>
      <c r="AS15" s="85">
        <f t="shared" si="29"/>
        <v>1504.5</v>
      </c>
      <c r="AT15" s="85">
        <f t="shared" si="30"/>
        <v>1227.3</v>
      </c>
      <c r="AU15" s="85">
        <f t="shared" si="31"/>
        <v>0</v>
      </c>
      <c r="AV15" s="85">
        <f t="shared" si="32"/>
        <v>0</v>
      </c>
      <c r="AW15" s="14">
        <f t="shared" si="50"/>
        <v>0</v>
      </c>
      <c r="AX15" s="85"/>
      <c r="AY15" s="85"/>
      <c r="AZ15" s="85"/>
      <c r="BA15" s="85"/>
      <c r="BB15" s="14">
        <f t="shared" si="51"/>
        <v>2731.8</v>
      </c>
      <c r="BC15" s="85">
        <f t="shared" si="33"/>
        <v>1504.5</v>
      </c>
      <c r="BD15" s="85">
        <f t="shared" si="34"/>
        <v>1227.3</v>
      </c>
      <c r="BE15" s="85">
        <f t="shared" si="35"/>
        <v>0</v>
      </c>
      <c r="BF15" s="85">
        <f t="shared" si="36"/>
        <v>0</v>
      </c>
      <c r="BG15" s="57">
        <f t="shared" si="52"/>
        <v>600</v>
      </c>
      <c r="BH15" s="58"/>
      <c r="BI15" s="58">
        <v>600</v>
      </c>
      <c r="BJ15" s="58"/>
      <c r="BK15" s="58"/>
      <c r="BL15" s="14">
        <f t="shared" si="53"/>
        <v>3331.8</v>
      </c>
      <c r="BM15" s="31">
        <f t="shared" si="37"/>
        <v>1504.5</v>
      </c>
      <c r="BN15" s="31">
        <f t="shared" si="38"/>
        <v>1827.3</v>
      </c>
      <c r="BO15" s="31">
        <f t="shared" si="39"/>
        <v>0</v>
      </c>
      <c r="BP15" s="31">
        <f t="shared" si="40"/>
        <v>0</v>
      </c>
    </row>
    <row r="16" spans="1:68" s="12" customFormat="1" ht="50.25" customHeight="1">
      <c r="A16" s="13" t="s">
        <v>54</v>
      </c>
      <c r="B16" s="24" t="s">
        <v>29</v>
      </c>
      <c r="C16" s="24" t="s">
        <v>66</v>
      </c>
      <c r="D16" s="14">
        <f t="shared" si="41"/>
        <v>50324.9</v>
      </c>
      <c r="E16" s="85">
        <v>14917.6</v>
      </c>
      <c r="F16" s="85">
        <v>35407.3</v>
      </c>
      <c r="G16" s="85">
        <v>0</v>
      </c>
      <c r="H16" s="85">
        <v>0</v>
      </c>
      <c r="I16" s="14">
        <f t="shared" si="42"/>
        <v>-4320</v>
      </c>
      <c r="J16" s="85"/>
      <c r="K16" s="85">
        <v>-4320</v>
      </c>
      <c r="L16" s="85"/>
      <c r="M16" s="85"/>
      <c r="N16" s="14">
        <f t="shared" si="43"/>
        <v>46004.9</v>
      </c>
      <c r="O16" s="85">
        <f t="shared" si="17"/>
        <v>14917.6</v>
      </c>
      <c r="P16" s="85">
        <f t="shared" si="18"/>
        <v>31087.300000000003</v>
      </c>
      <c r="Q16" s="85">
        <f t="shared" si="19"/>
        <v>0</v>
      </c>
      <c r="R16" s="85">
        <f t="shared" si="20"/>
        <v>0</v>
      </c>
      <c r="S16" s="14">
        <f t="shared" si="44"/>
        <v>0</v>
      </c>
      <c r="T16" s="85"/>
      <c r="U16" s="85"/>
      <c r="V16" s="85"/>
      <c r="W16" s="85"/>
      <c r="X16" s="14">
        <f t="shared" si="45"/>
        <v>46004.9</v>
      </c>
      <c r="Y16" s="85">
        <f t="shared" si="21"/>
        <v>14917.6</v>
      </c>
      <c r="Z16" s="85">
        <f t="shared" si="22"/>
        <v>31087.300000000003</v>
      </c>
      <c r="AA16" s="85">
        <f t="shared" si="23"/>
        <v>0</v>
      </c>
      <c r="AB16" s="85">
        <f t="shared" si="24"/>
        <v>0</v>
      </c>
      <c r="AC16" s="14">
        <f t="shared" si="46"/>
        <v>-855.5</v>
      </c>
      <c r="AD16" s="85"/>
      <c r="AE16" s="85">
        <v>-855.5</v>
      </c>
      <c r="AF16" s="85"/>
      <c r="AG16" s="85"/>
      <c r="AH16" s="14">
        <f t="shared" si="47"/>
        <v>45149.4</v>
      </c>
      <c r="AI16" s="85">
        <f t="shared" si="25"/>
        <v>14917.6</v>
      </c>
      <c r="AJ16" s="85">
        <f t="shared" si="26"/>
        <v>30231.800000000003</v>
      </c>
      <c r="AK16" s="85">
        <f t="shared" si="27"/>
        <v>0</v>
      </c>
      <c r="AL16" s="85">
        <f t="shared" si="28"/>
        <v>0</v>
      </c>
      <c r="AM16" s="14">
        <f t="shared" si="48"/>
        <v>0</v>
      </c>
      <c r="AN16" s="85"/>
      <c r="AO16" s="85"/>
      <c r="AP16" s="85"/>
      <c r="AQ16" s="85"/>
      <c r="AR16" s="14">
        <f t="shared" si="49"/>
        <v>45149.4</v>
      </c>
      <c r="AS16" s="85">
        <f t="shared" si="29"/>
        <v>14917.6</v>
      </c>
      <c r="AT16" s="85">
        <f t="shared" si="30"/>
        <v>30231.800000000003</v>
      </c>
      <c r="AU16" s="85">
        <f t="shared" si="31"/>
        <v>0</v>
      </c>
      <c r="AV16" s="85">
        <f t="shared" si="32"/>
        <v>0</v>
      </c>
      <c r="AW16" s="14">
        <f t="shared" si="50"/>
        <v>0</v>
      </c>
      <c r="AX16" s="85"/>
      <c r="AY16" s="85"/>
      <c r="AZ16" s="85"/>
      <c r="BA16" s="85"/>
      <c r="BB16" s="14">
        <f t="shared" si="51"/>
        <v>45149.4</v>
      </c>
      <c r="BC16" s="85">
        <f t="shared" si="33"/>
        <v>14917.6</v>
      </c>
      <c r="BD16" s="85">
        <f t="shared" si="34"/>
        <v>30231.800000000003</v>
      </c>
      <c r="BE16" s="85">
        <f t="shared" si="35"/>
        <v>0</v>
      </c>
      <c r="BF16" s="85">
        <f t="shared" si="36"/>
        <v>0</v>
      </c>
      <c r="BG16" s="57">
        <f t="shared" si="52"/>
        <v>0</v>
      </c>
      <c r="BH16" s="58"/>
      <c r="BI16" s="58"/>
      <c r="BJ16" s="58"/>
      <c r="BK16" s="58"/>
      <c r="BL16" s="14">
        <f t="shared" si="53"/>
        <v>45149.4</v>
      </c>
      <c r="BM16" s="31">
        <f t="shared" si="37"/>
        <v>14917.6</v>
      </c>
      <c r="BN16" s="31">
        <f t="shared" si="38"/>
        <v>30231.800000000003</v>
      </c>
      <c r="BO16" s="31">
        <f t="shared" si="39"/>
        <v>0</v>
      </c>
      <c r="BP16" s="31">
        <f t="shared" si="40"/>
        <v>0</v>
      </c>
    </row>
    <row r="17" spans="1:68" s="12" customFormat="1" ht="77.25" customHeight="1">
      <c r="A17" s="13" t="s">
        <v>55</v>
      </c>
      <c r="B17" s="24" t="s">
        <v>29</v>
      </c>
      <c r="C17" s="24" t="s">
        <v>66</v>
      </c>
      <c r="D17" s="14">
        <f t="shared" si="41"/>
        <v>45524.8</v>
      </c>
      <c r="E17" s="85">
        <v>0</v>
      </c>
      <c r="F17" s="85">
        <v>16714.5</v>
      </c>
      <c r="G17" s="85">
        <v>28810.3</v>
      </c>
      <c r="H17" s="85">
        <v>0</v>
      </c>
      <c r="I17" s="14">
        <f t="shared" si="42"/>
        <v>0</v>
      </c>
      <c r="J17" s="85"/>
      <c r="K17" s="85"/>
      <c r="L17" s="85"/>
      <c r="M17" s="85"/>
      <c r="N17" s="14">
        <f t="shared" si="43"/>
        <v>45524.8</v>
      </c>
      <c r="O17" s="85">
        <f t="shared" si="17"/>
        <v>0</v>
      </c>
      <c r="P17" s="85">
        <f t="shared" si="18"/>
        <v>16714.5</v>
      </c>
      <c r="Q17" s="85">
        <f t="shared" si="19"/>
        <v>28810.3</v>
      </c>
      <c r="R17" s="85">
        <f t="shared" si="20"/>
        <v>0</v>
      </c>
      <c r="S17" s="14">
        <f t="shared" si="44"/>
        <v>0</v>
      </c>
      <c r="T17" s="85"/>
      <c r="U17" s="85"/>
      <c r="V17" s="85"/>
      <c r="W17" s="85"/>
      <c r="X17" s="14">
        <f t="shared" si="45"/>
        <v>45524.8</v>
      </c>
      <c r="Y17" s="85">
        <f t="shared" si="21"/>
        <v>0</v>
      </c>
      <c r="Z17" s="85">
        <f t="shared" si="22"/>
        <v>16714.5</v>
      </c>
      <c r="AA17" s="85">
        <f t="shared" si="23"/>
        <v>28810.3</v>
      </c>
      <c r="AB17" s="85">
        <f t="shared" si="24"/>
        <v>0</v>
      </c>
      <c r="AC17" s="14">
        <f t="shared" si="46"/>
        <v>-5217.8</v>
      </c>
      <c r="AD17" s="85"/>
      <c r="AE17" s="85">
        <v>-2000</v>
      </c>
      <c r="AF17" s="85">
        <v>-3217.8</v>
      </c>
      <c r="AG17" s="85"/>
      <c r="AH17" s="14">
        <f t="shared" si="47"/>
        <v>40307</v>
      </c>
      <c r="AI17" s="85">
        <f t="shared" si="25"/>
        <v>0</v>
      </c>
      <c r="AJ17" s="85">
        <f t="shared" si="26"/>
        <v>14714.5</v>
      </c>
      <c r="AK17" s="85">
        <f t="shared" si="27"/>
        <v>25592.5</v>
      </c>
      <c r="AL17" s="85">
        <f t="shared" si="28"/>
        <v>0</v>
      </c>
      <c r="AM17" s="14">
        <f t="shared" si="48"/>
        <v>0</v>
      </c>
      <c r="AN17" s="85"/>
      <c r="AO17" s="85"/>
      <c r="AP17" s="85"/>
      <c r="AQ17" s="85"/>
      <c r="AR17" s="14">
        <f t="shared" si="49"/>
        <v>40307</v>
      </c>
      <c r="AS17" s="85">
        <f t="shared" si="29"/>
        <v>0</v>
      </c>
      <c r="AT17" s="85">
        <f t="shared" si="30"/>
        <v>14714.5</v>
      </c>
      <c r="AU17" s="85">
        <f t="shared" si="31"/>
        <v>25592.5</v>
      </c>
      <c r="AV17" s="85">
        <f t="shared" si="32"/>
        <v>0</v>
      </c>
      <c r="AW17" s="14">
        <f t="shared" si="50"/>
        <v>0</v>
      </c>
      <c r="AX17" s="85"/>
      <c r="AY17" s="85"/>
      <c r="AZ17" s="85"/>
      <c r="BA17" s="85"/>
      <c r="BB17" s="14">
        <f t="shared" si="51"/>
        <v>40307</v>
      </c>
      <c r="BC17" s="85">
        <f t="shared" si="33"/>
        <v>0</v>
      </c>
      <c r="BD17" s="85">
        <f t="shared" si="34"/>
        <v>14714.5</v>
      </c>
      <c r="BE17" s="85">
        <f t="shared" si="35"/>
        <v>25592.5</v>
      </c>
      <c r="BF17" s="85">
        <f t="shared" si="36"/>
        <v>0</v>
      </c>
      <c r="BG17" s="57">
        <f t="shared" si="52"/>
        <v>-2305.2</v>
      </c>
      <c r="BH17" s="58"/>
      <c r="BI17" s="58"/>
      <c r="BJ17" s="58">
        <v>-2305.2</v>
      </c>
      <c r="BK17" s="58"/>
      <c r="BL17" s="14">
        <f t="shared" si="53"/>
        <v>38001.8</v>
      </c>
      <c r="BM17" s="31">
        <f t="shared" si="37"/>
        <v>0</v>
      </c>
      <c r="BN17" s="31">
        <f t="shared" si="38"/>
        <v>14714.5</v>
      </c>
      <c r="BO17" s="31">
        <f t="shared" si="39"/>
        <v>23287.3</v>
      </c>
      <c r="BP17" s="31">
        <f t="shared" si="40"/>
        <v>0</v>
      </c>
    </row>
    <row r="18" spans="1:68" s="15" customFormat="1" ht="57" customHeight="1">
      <c r="A18" s="39" t="s">
        <v>60</v>
      </c>
      <c r="B18" s="24" t="s">
        <v>29</v>
      </c>
      <c r="C18" s="24" t="s">
        <v>66</v>
      </c>
      <c r="D18" s="14">
        <f t="shared" si="41"/>
        <v>18827.3</v>
      </c>
      <c r="E18" s="85">
        <v>14498.1</v>
      </c>
      <c r="F18" s="85">
        <v>0</v>
      </c>
      <c r="G18" s="85">
        <v>4029.2</v>
      </c>
      <c r="H18" s="85">
        <v>300</v>
      </c>
      <c r="I18" s="14">
        <f t="shared" si="42"/>
        <v>0</v>
      </c>
      <c r="J18" s="85"/>
      <c r="K18" s="85"/>
      <c r="L18" s="85"/>
      <c r="M18" s="85"/>
      <c r="N18" s="14">
        <f t="shared" si="43"/>
        <v>18827.3</v>
      </c>
      <c r="O18" s="85">
        <f t="shared" si="17"/>
        <v>14498.1</v>
      </c>
      <c r="P18" s="85">
        <f t="shared" si="18"/>
        <v>0</v>
      </c>
      <c r="Q18" s="85">
        <f t="shared" si="19"/>
        <v>4029.2</v>
      </c>
      <c r="R18" s="85">
        <f t="shared" si="20"/>
        <v>300</v>
      </c>
      <c r="S18" s="14">
        <f t="shared" si="44"/>
        <v>0</v>
      </c>
      <c r="T18" s="85"/>
      <c r="U18" s="85"/>
      <c r="V18" s="85"/>
      <c r="W18" s="85"/>
      <c r="X18" s="14">
        <f t="shared" si="45"/>
        <v>18827.3</v>
      </c>
      <c r="Y18" s="85">
        <f t="shared" si="21"/>
        <v>14498.1</v>
      </c>
      <c r="Z18" s="85">
        <f t="shared" si="22"/>
        <v>0</v>
      </c>
      <c r="AA18" s="85">
        <f t="shared" si="23"/>
        <v>4029.2</v>
      </c>
      <c r="AB18" s="85">
        <f t="shared" si="24"/>
        <v>300</v>
      </c>
      <c r="AC18" s="14">
        <f t="shared" si="46"/>
        <v>0</v>
      </c>
      <c r="AD18" s="85"/>
      <c r="AE18" s="85"/>
      <c r="AF18" s="85"/>
      <c r="AG18" s="85"/>
      <c r="AH18" s="14">
        <f t="shared" si="47"/>
        <v>18827.3</v>
      </c>
      <c r="AI18" s="85">
        <f t="shared" si="25"/>
        <v>14498.1</v>
      </c>
      <c r="AJ18" s="85">
        <f t="shared" si="26"/>
        <v>0</v>
      </c>
      <c r="AK18" s="85">
        <f t="shared" si="27"/>
        <v>4029.2</v>
      </c>
      <c r="AL18" s="85">
        <f t="shared" si="28"/>
        <v>300</v>
      </c>
      <c r="AM18" s="14">
        <f t="shared" si="48"/>
        <v>0</v>
      </c>
      <c r="AN18" s="85"/>
      <c r="AO18" s="85"/>
      <c r="AP18" s="85"/>
      <c r="AQ18" s="85"/>
      <c r="AR18" s="14">
        <f t="shared" si="49"/>
        <v>18827.3</v>
      </c>
      <c r="AS18" s="85">
        <f t="shared" si="29"/>
        <v>14498.1</v>
      </c>
      <c r="AT18" s="85">
        <f t="shared" si="30"/>
        <v>0</v>
      </c>
      <c r="AU18" s="85">
        <f t="shared" si="31"/>
        <v>4029.2</v>
      </c>
      <c r="AV18" s="85">
        <f t="shared" si="32"/>
        <v>300</v>
      </c>
      <c r="AW18" s="14">
        <f t="shared" si="50"/>
        <v>0</v>
      </c>
      <c r="AX18" s="85"/>
      <c r="AY18" s="85"/>
      <c r="AZ18" s="85"/>
      <c r="BA18" s="85"/>
      <c r="BB18" s="14">
        <f t="shared" si="51"/>
        <v>18827.3</v>
      </c>
      <c r="BC18" s="85">
        <f t="shared" si="33"/>
        <v>14498.1</v>
      </c>
      <c r="BD18" s="85">
        <f t="shared" si="34"/>
        <v>0</v>
      </c>
      <c r="BE18" s="85">
        <f t="shared" si="35"/>
        <v>4029.2</v>
      </c>
      <c r="BF18" s="85">
        <f t="shared" si="36"/>
        <v>300</v>
      </c>
      <c r="BG18" s="57">
        <f t="shared" si="52"/>
        <v>0</v>
      </c>
      <c r="BH18" s="58"/>
      <c r="BI18" s="58"/>
      <c r="BJ18" s="58"/>
      <c r="BK18" s="58"/>
      <c r="BL18" s="14">
        <f t="shared" si="53"/>
        <v>18827.3</v>
      </c>
      <c r="BM18" s="31">
        <f t="shared" si="37"/>
        <v>14498.1</v>
      </c>
      <c r="BN18" s="31">
        <f t="shared" si="38"/>
        <v>0</v>
      </c>
      <c r="BO18" s="31">
        <f t="shared" si="39"/>
        <v>4029.2</v>
      </c>
      <c r="BP18" s="31">
        <f t="shared" si="40"/>
        <v>300</v>
      </c>
    </row>
    <row r="19" spans="1:68" s="15" customFormat="1" ht="62.25" customHeight="1">
      <c r="A19" s="39" t="s">
        <v>56</v>
      </c>
      <c r="B19" s="24" t="s">
        <v>29</v>
      </c>
      <c r="C19" s="24" t="s">
        <v>66</v>
      </c>
      <c r="D19" s="14">
        <f t="shared" si="41"/>
        <v>4917</v>
      </c>
      <c r="E19" s="85">
        <v>0</v>
      </c>
      <c r="F19" s="85">
        <v>0</v>
      </c>
      <c r="G19" s="85">
        <v>4672</v>
      </c>
      <c r="H19" s="85">
        <v>245</v>
      </c>
      <c r="I19" s="14">
        <f t="shared" si="42"/>
        <v>34540</v>
      </c>
      <c r="J19" s="85"/>
      <c r="K19" s="85"/>
      <c r="L19" s="85">
        <v>34540</v>
      </c>
      <c r="M19" s="85"/>
      <c r="N19" s="14">
        <f t="shared" si="43"/>
        <v>39457</v>
      </c>
      <c r="O19" s="85">
        <f t="shared" si="17"/>
        <v>0</v>
      </c>
      <c r="P19" s="85">
        <f t="shared" si="18"/>
        <v>0</v>
      </c>
      <c r="Q19" s="85">
        <f t="shared" si="19"/>
        <v>39212</v>
      </c>
      <c r="R19" s="85">
        <f t="shared" si="20"/>
        <v>245</v>
      </c>
      <c r="S19" s="14">
        <f t="shared" si="44"/>
        <v>0</v>
      </c>
      <c r="T19" s="85"/>
      <c r="U19" s="85"/>
      <c r="V19" s="85"/>
      <c r="W19" s="85"/>
      <c r="X19" s="14">
        <f t="shared" si="45"/>
        <v>39457</v>
      </c>
      <c r="Y19" s="85">
        <f t="shared" si="21"/>
        <v>0</v>
      </c>
      <c r="Z19" s="85">
        <f t="shared" si="22"/>
        <v>0</v>
      </c>
      <c r="AA19" s="85">
        <f t="shared" si="23"/>
        <v>39212</v>
      </c>
      <c r="AB19" s="85">
        <f t="shared" si="24"/>
        <v>245</v>
      </c>
      <c r="AC19" s="14">
        <f t="shared" si="46"/>
        <v>0</v>
      </c>
      <c r="AD19" s="85"/>
      <c r="AE19" s="85"/>
      <c r="AF19" s="85"/>
      <c r="AG19" s="85"/>
      <c r="AH19" s="14">
        <f t="shared" si="47"/>
        <v>39457</v>
      </c>
      <c r="AI19" s="85">
        <f t="shared" si="25"/>
        <v>0</v>
      </c>
      <c r="AJ19" s="85">
        <f t="shared" si="26"/>
        <v>0</v>
      </c>
      <c r="AK19" s="85">
        <f t="shared" si="27"/>
        <v>39212</v>
      </c>
      <c r="AL19" s="85">
        <f t="shared" si="28"/>
        <v>245</v>
      </c>
      <c r="AM19" s="14">
        <f t="shared" si="48"/>
        <v>0</v>
      </c>
      <c r="AN19" s="85"/>
      <c r="AO19" s="85"/>
      <c r="AP19" s="85"/>
      <c r="AQ19" s="85"/>
      <c r="AR19" s="14">
        <f t="shared" si="49"/>
        <v>39457</v>
      </c>
      <c r="AS19" s="85">
        <f t="shared" si="29"/>
        <v>0</v>
      </c>
      <c r="AT19" s="85">
        <f t="shared" si="30"/>
        <v>0</v>
      </c>
      <c r="AU19" s="85">
        <f t="shared" si="31"/>
        <v>39212</v>
      </c>
      <c r="AV19" s="85">
        <f t="shared" si="32"/>
        <v>245</v>
      </c>
      <c r="AW19" s="14">
        <f t="shared" si="50"/>
        <v>-168</v>
      </c>
      <c r="AX19" s="85"/>
      <c r="AY19" s="85"/>
      <c r="AZ19" s="85">
        <v>-168</v>
      </c>
      <c r="BA19" s="85"/>
      <c r="BB19" s="14">
        <f t="shared" si="51"/>
        <v>39289</v>
      </c>
      <c r="BC19" s="85">
        <f t="shared" si="33"/>
        <v>0</v>
      </c>
      <c r="BD19" s="85">
        <f t="shared" si="34"/>
        <v>0</v>
      </c>
      <c r="BE19" s="85">
        <f t="shared" si="35"/>
        <v>39044</v>
      </c>
      <c r="BF19" s="85">
        <f t="shared" si="36"/>
        <v>245</v>
      </c>
      <c r="BG19" s="57">
        <f t="shared" si="52"/>
        <v>0</v>
      </c>
      <c r="BH19" s="58"/>
      <c r="BI19" s="58"/>
      <c r="BJ19" s="58"/>
      <c r="BK19" s="58"/>
      <c r="BL19" s="14">
        <f t="shared" si="53"/>
        <v>39289</v>
      </c>
      <c r="BM19" s="31">
        <f t="shared" si="37"/>
        <v>0</v>
      </c>
      <c r="BN19" s="31">
        <f t="shared" si="38"/>
        <v>0</v>
      </c>
      <c r="BO19" s="31">
        <f t="shared" si="39"/>
        <v>39044</v>
      </c>
      <c r="BP19" s="31">
        <f t="shared" si="40"/>
        <v>245</v>
      </c>
    </row>
    <row r="20" spans="1:68" s="15" customFormat="1" ht="65.25" customHeight="1">
      <c r="A20" s="39" t="s">
        <v>110</v>
      </c>
      <c r="B20" s="24" t="s">
        <v>29</v>
      </c>
      <c r="C20" s="24" t="s">
        <v>66</v>
      </c>
      <c r="D20" s="14"/>
      <c r="E20" s="85"/>
      <c r="F20" s="85"/>
      <c r="G20" s="85"/>
      <c r="H20" s="85"/>
      <c r="I20" s="14"/>
      <c r="J20" s="85"/>
      <c r="K20" s="85"/>
      <c r="L20" s="85"/>
      <c r="M20" s="85"/>
      <c r="N20" s="14"/>
      <c r="O20" s="85"/>
      <c r="P20" s="85"/>
      <c r="Q20" s="85"/>
      <c r="R20" s="85"/>
      <c r="S20" s="14"/>
      <c r="T20" s="85"/>
      <c r="U20" s="85"/>
      <c r="V20" s="85"/>
      <c r="W20" s="85"/>
      <c r="X20" s="14"/>
      <c r="Y20" s="85"/>
      <c r="Z20" s="85"/>
      <c r="AA20" s="85"/>
      <c r="AB20" s="85"/>
      <c r="AC20" s="14"/>
      <c r="AD20" s="85"/>
      <c r="AE20" s="85"/>
      <c r="AF20" s="85"/>
      <c r="AG20" s="85"/>
      <c r="AH20" s="14"/>
      <c r="AI20" s="85"/>
      <c r="AJ20" s="85"/>
      <c r="AK20" s="85"/>
      <c r="AL20" s="85"/>
      <c r="AM20" s="14"/>
      <c r="AN20" s="85"/>
      <c r="AO20" s="85"/>
      <c r="AP20" s="85"/>
      <c r="AQ20" s="85"/>
      <c r="AR20" s="14"/>
      <c r="AS20" s="85"/>
      <c r="AT20" s="85"/>
      <c r="AU20" s="85"/>
      <c r="AV20" s="85"/>
      <c r="AW20" s="14">
        <f t="shared" si="50"/>
        <v>9192.4</v>
      </c>
      <c r="AX20" s="85"/>
      <c r="AY20" s="85">
        <v>4080</v>
      </c>
      <c r="AZ20" s="85">
        <v>4712.4</v>
      </c>
      <c r="BA20" s="85">
        <v>400</v>
      </c>
      <c r="BB20" s="14">
        <f>SUM(BC20:BF20)</f>
        <v>9192.4</v>
      </c>
      <c r="BC20" s="85">
        <f aca="true" t="shared" si="54" ref="BC20:BF21">AS20+AX20</f>
        <v>0</v>
      </c>
      <c r="BD20" s="85">
        <f t="shared" si="54"/>
        <v>4080</v>
      </c>
      <c r="BE20" s="85">
        <f t="shared" si="54"/>
        <v>4712.4</v>
      </c>
      <c r="BF20" s="85">
        <f t="shared" si="54"/>
        <v>400</v>
      </c>
      <c r="BG20" s="57">
        <f t="shared" si="52"/>
        <v>0</v>
      </c>
      <c r="BH20" s="58"/>
      <c r="BI20" s="58"/>
      <c r="BJ20" s="58"/>
      <c r="BK20" s="58"/>
      <c r="BL20" s="14">
        <f>SUM(BM20:BP20)</f>
        <v>9192.4</v>
      </c>
      <c r="BM20" s="31">
        <f t="shared" si="37"/>
        <v>0</v>
      </c>
      <c r="BN20" s="31">
        <f t="shared" si="38"/>
        <v>4080</v>
      </c>
      <c r="BO20" s="31">
        <f t="shared" si="39"/>
        <v>4712.4</v>
      </c>
      <c r="BP20" s="31">
        <f t="shared" si="40"/>
        <v>400</v>
      </c>
    </row>
    <row r="21" spans="1:68" s="15" customFormat="1" ht="51" customHeight="1">
      <c r="A21" s="39" t="s">
        <v>111</v>
      </c>
      <c r="B21" s="24" t="s">
        <v>29</v>
      </c>
      <c r="C21" s="24" t="s">
        <v>66</v>
      </c>
      <c r="D21" s="14"/>
      <c r="E21" s="85"/>
      <c r="F21" s="85"/>
      <c r="G21" s="85"/>
      <c r="H21" s="85"/>
      <c r="I21" s="14"/>
      <c r="J21" s="85"/>
      <c r="K21" s="85"/>
      <c r="L21" s="85"/>
      <c r="M21" s="85"/>
      <c r="N21" s="14"/>
      <c r="O21" s="85"/>
      <c r="P21" s="85"/>
      <c r="Q21" s="85"/>
      <c r="R21" s="85"/>
      <c r="S21" s="14"/>
      <c r="T21" s="85"/>
      <c r="U21" s="85"/>
      <c r="V21" s="85"/>
      <c r="W21" s="85"/>
      <c r="X21" s="14"/>
      <c r="Y21" s="85"/>
      <c r="Z21" s="85"/>
      <c r="AA21" s="85"/>
      <c r="AB21" s="85"/>
      <c r="AC21" s="14"/>
      <c r="AD21" s="85"/>
      <c r="AE21" s="85"/>
      <c r="AF21" s="85"/>
      <c r="AG21" s="85"/>
      <c r="AH21" s="14"/>
      <c r="AI21" s="85"/>
      <c r="AJ21" s="85"/>
      <c r="AK21" s="85"/>
      <c r="AL21" s="85"/>
      <c r="AM21" s="14"/>
      <c r="AN21" s="85"/>
      <c r="AO21" s="85"/>
      <c r="AP21" s="85"/>
      <c r="AQ21" s="85"/>
      <c r="AR21" s="14"/>
      <c r="AS21" s="85"/>
      <c r="AT21" s="85"/>
      <c r="AU21" s="85"/>
      <c r="AV21" s="85"/>
      <c r="AW21" s="14">
        <f t="shared" si="50"/>
        <v>18209.600000000002</v>
      </c>
      <c r="AX21" s="85"/>
      <c r="AY21" s="85">
        <v>1419.9</v>
      </c>
      <c r="AZ21" s="85">
        <v>16789.7</v>
      </c>
      <c r="BA21" s="85"/>
      <c r="BB21" s="14">
        <f>SUM(BC21:BF21)</f>
        <v>18209.600000000002</v>
      </c>
      <c r="BC21" s="85">
        <f t="shared" si="54"/>
        <v>0</v>
      </c>
      <c r="BD21" s="85">
        <f t="shared" si="54"/>
        <v>1419.9</v>
      </c>
      <c r="BE21" s="85">
        <f t="shared" si="54"/>
        <v>16789.7</v>
      </c>
      <c r="BF21" s="85">
        <f t="shared" si="54"/>
        <v>0</v>
      </c>
      <c r="BG21" s="57">
        <f t="shared" si="52"/>
        <v>0</v>
      </c>
      <c r="BH21" s="58"/>
      <c r="BI21" s="58"/>
      <c r="BJ21" s="58"/>
      <c r="BK21" s="58"/>
      <c r="BL21" s="14">
        <f>SUM(BM21:BP21)</f>
        <v>18209.600000000002</v>
      </c>
      <c r="BM21" s="31">
        <f t="shared" si="37"/>
        <v>0</v>
      </c>
      <c r="BN21" s="31">
        <f t="shared" si="38"/>
        <v>1419.9</v>
      </c>
      <c r="BO21" s="31">
        <f t="shared" si="39"/>
        <v>16789.7</v>
      </c>
      <c r="BP21" s="31">
        <f t="shared" si="40"/>
        <v>0</v>
      </c>
    </row>
    <row r="22" spans="1:68" s="15" customFormat="1" ht="62.25" customHeight="1">
      <c r="A22" s="13" t="s">
        <v>17</v>
      </c>
      <c r="B22" s="24" t="s">
        <v>21</v>
      </c>
      <c r="C22" s="24" t="s">
        <v>67</v>
      </c>
      <c r="D22" s="14">
        <f t="shared" si="41"/>
        <v>2936.6</v>
      </c>
      <c r="E22" s="85">
        <v>1487.8</v>
      </c>
      <c r="F22" s="85">
        <v>1448.8</v>
      </c>
      <c r="G22" s="85">
        <v>0</v>
      </c>
      <c r="H22" s="85">
        <v>0</v>
      </c>
      <c r="I22" s="14">
        <f t="shared" si="42"/>
        <v>0</v>
      </c>
      <c r="J22" s="85"/>
      <c r="K22" s="85"/>
      <c r="L22" s="85"/>
      <c r="M22" s="85"/>
      <c r="N22" s="14">
        <f t="shared" si="43"/>
        <v>2936.6</v>
      </c>
      <c r="O22" s="85">
        <f t="shared" si="17"/>
        <v>1487.8</v>
      </c>
      <c r="P22" s="85">
        <f t="shared" si="18"/>
        <v>1448.8</v>
      </c>
      <c r="Q22" s="85">
        <f t="shared" si="19"/>
        <v>0</v>
      </c>
      <c r="R22" s="85">
        <f t="shared" si="20"/>
        <v>0</v>
      </c>
      <c r="S22" s="14">
        <f t="shared" si="44"/>
        <v>0</v>
      </c>
      <c r="T22" s="85"/>
      <c r="U22" s="85"/>
      <c r="V22" s="85"/>
      <c r="W22" s="85"/>
      <c r="X22" s="14">
        <f t="shared" si="45"/>
        <v>2936.6</v>
      </c>
      <c r="Y22" s="85">
        <f t="shared" si="21"/>
        <v>1487.8</v>
      </c>
      <c r="Z22" s="85">
        <f t="shared" si="22"/>
        <v>1448.8</v>
      </c>
      <c r="AA22" s="85">
        <f t="shared" si="23"/>
        <v>0</v>
      </c>
      <c r="AB22" s="85">
        <f t="shared" si="24"/>
        <v>0</v>
      </c>
      <c r="AC22" s="14">
        <f t="shared" si="46"/>
        <v>0</v>
      </c>
      <c r="AD22" s="85"/>
      <c r="AE22" s="85"/>
      <c r="AF22" s="85"/>
      <c r="AG22" s="85"/>
      <c r="AH22" s="14">
        <f t="shared" si="47"/>
        <v>2936.6</v>
      </c>
      <c r="AI22" s="85">
        <f t="shared" si="25"/>
        <v>1487.8</v>
      </c>
      <c r="AJ22" s="85">
        <f t="shared" si="26"/>
        <v>1448.8</v>
      </c>
      <c r="AK22" s="85">
        <f t="shared" si="27"/>
        <v>0</v>
      </c>
      <c r="AL22" s="85">
        <f t="shared" si="28"/>
        <v>0</v>
      </c>
      <c r="AM22" s="14">
        <f t="shared" si="48"/>
        <v>0</v>
      </c>
      <c r="AN22" s="85"/>
      <c r="AO22" s="85"/>
      <c r="AP22" s="85"/>
      <c r="AQ22" s="85"/>
      <c r="AR22" s="14">
        <f t="shared" si="49"/>
        <v>2936.6</v>
      </c>
      <c r="AS22" s="85">
        <f t="shared" si="29"/>
        <v>1487.8</v>
      </c>
      <c r="AT22" s="85">
        <f t="shared" si="30"/>
        <v>1448.8</v>
      </c>
      <c r="AU22" s="85">
        <f t="shared" si="31"/>
        <v>0</v>
      </c>
      <c r="AV22" s="85">
        <f t="shared" si="32"/>
        <v>0</v>
      </c>
      <c r="AW22" s="14">
        <f t="shared" si="50"/>
        <v>0</v>
      </c>
      <c r="AX22" s="85"/>
      <c r="AY22" s="85"/>
      <c r="AZ22" s="85"/>
      <c r="BA22" s="85"/>
      <c r="BB22" s="14">
        <f t="shared" si="51"/>
        <v>2936.6</v>
      </c>
      <c r="BC22" s="85">
        <f t="shared" si="33"/>
        <v>1487.8</v>
      </c>
      <c r="BD22" s="85">
        <f t="shared" si="34"/>
        <v>1448.8</v>
      </c>
      <c r="BE22" s="85">
        <f t="shared" si="35"/>
        <v>0</v>
      </c>
      <c r="BF22" s="85">
        <f t="shared" si="36"/>
        <v>0</v>
      </c>
      <c r="BG22" s="57">
        <f t="shared" si="52"/>
        <v>0</v>
      </c>
      <c r="BH22" s="58"/>
      <c r="BI22" s="58"/>
      <c r="BJ22" s="58"/>
      <c r="BK22" s="58"/>
      <c r="BL22" s="14">
        <f>SUM(BM22:BP22)</f>
        <v>2936.6</v>
      </c>
      <c r="BM22" s="31">
        <f t="shared" si="37"/>
        <v>1487.8</v>
      </c>
      <c r="BN22" s="31">
        <f t="shared" si="38"/>
        <v>1448.8</v>
      </c>
      <c r="BO22" s="31">
        <f t="shared" si="39"/>
        <v>0</v>
      </c>
      <c r="BP22" s="31">
        <f t="shared" si="40"/>
        <v>0</v>
      </c>
    </row>
    <row r="23" spans="1:68" s="12" customFormat="1" ht="45.75" customHeight="1">
      <c r="A23" s="13" t="s">
        <v>57</v>
      </c>
      <c r="B23" s="24" t="s">
        <v>22</v>
      </c>
      <c r="C23" s="24" t="s">
        <v>66</v>
      </c>
      <c r="D23" s="14">
        <f t="shared" si="41"/>
        <v>11089</v>
      </c>
      <c r="E23" s="85">
        <v>11089</v>
      </c>
      <c r="F23" s="85">
        <v>0</v>
      </c>
      <c r="G23" s="85">
        <v>0</v>
      </c>
      <c r="H23" s="85">
        <v>0</v>
      </c>
      <c r="I23" s="14">
        <f t="shared" si="42"/>
        <v>0</v>
      </c>
      <c r="J23" s="85"/>
      <c r="K23" s="85"/>
      <c r="L23" s="85"/>
      <c r="M23" s="85"/>
      <c r="N23" s="14">
        <f t="shared" si="43"/>
        <v>11089</v>
      </c>
      <c r="O23" s="85">
        <f t="shared" si="17"/>
        <v>11089</v>
      </c>
      <c r="P23" s="85">
        <f t="shared" si="18"/>
        <v>0</v>
      </c>
      <c r="Q23" s="85">
        <f t="shared" si="19"/>
        <v>0</v>
      </c>
      <c r="R23" s="85">
        <f t="shared" si="20"/>
        <v>0</v>
      </c>
      <c r="S23" s="14">
        <f t="shared" si="44"/>
        <v>0</v>
      </c>
      <c r="T23" s="85"/>
      <c r="U23" s="85"/>
      <c r="V23" s="85"/>
      <c r="W23" s="85"/>
      <c r="X23" s="14">
        <f t="shared" si="45"/>
        <v>11089</v>
      </c>
      <c r="Y23" s="85">
        <f t="shared" si="21"/>
        <v>11089</v>
      </c>
      <c r="Z23" s="85">
        <f t="shared" si="22"/>
        <v>0</v>
      </c>
      <c r="AA23" s="85">
        <f t="shared" si="23"/>
        <v>0</v>
      </c>
      <c r="AB23" s="85">
        <f t="shared" si="24"/>
        <v>0</v>
      </c>
      <c r="AC23" s="14">
        <f t="shared" si="46"/>
        <v>0</v>
      </c>
      <c r="AD23" s="85"/>
      <c r="AE23" s="85"/>
      <c r="AF23" s="85"/>
      <c r="AG23" s="85"/>
      <c r="AH23" s="14">
        <f t="shared" si="47"/>
        <v>11089</v>
      </c>
      <c r="AI23" s="85">
        <f t="shared" si="25"/>
        <v>11089</v>
      </c>
      <c r="AJ23" s="85">
        <f t="shared" si="26"/>
        <v>0</v>
      </c>
      <c r="AK23" s="85">
        <f t="shared" si="27"/>
        <v>0</v>
      </c>
      <c r="AL23" s="85">
        <f t="shared" si="28"/>
        <v>0</v>
      </c>
      <c r="AM23" s="14">
        <f t="shared" si="48"/>
        <v>0</v>
      </c>
      <c r="AN23" s="85"/>
      <c r="AO23" s="85"/>
      <c r="AP23" s="85"/>
      <c r="AQ23" s="85"/>
      <c r="AR23" s="14">
        <f t="shared" si="49"/>
        <v>11089</v>
      </c>
      <c r="AS23" s="85">
        <f t="shared" si="29"/>
        <v>11089</v>
      </c>
      <c r="AT23" s="85">
        <f t="shared" si="30"/>
        <v>0</v>
      </c>
      <c r="AU23" s="85">
        <f t="shared" si="31"/>
        <v>0</v>
      </c>
      <c r="AV23" s="85">
        <f t="shared" si="32"/>
        <v>0</v>
      </c>
      <c r="AW23" s="14">
        <f t="shared" si="50"/>
        <v>0</v>
      </c>
      <c r="AX23" s="85"/>
      <c r="AY23" s="85"/>
      <c r="AZ23" s="85"/>
      <c r="BA23" s="85"/>
      <c r="BB23" s="14">
        <f t="shared" si="51"/>
        <v>11089</v>
      </c>
      <c r="BC23" s="85">
        <f t="shared" si="33"/>
        <v>11089</v>
      </c>
      <c r="BD23" s="85">
        <f t="shared" si="34"/>
        <v>0</v>
      </c>
      <c r="BE23" s="85">
        <f t="shared" si="35"/>
        <v>0</v>
      </c>
      <c r="BF23" s="85">
        <f t="shared" si="36"/>
        <v>0</v>
      </c>
      <c r="BG23" s="57">
        <f t="shared" si="52"/>
        <v>1670.2</v>
      </c>
      <c r="BH23" s="58">
        <v>1670.2</v>
      </c>
      <c r="BI23" s="58"/>
      <c r="BJ23" s="58"/>
      <c r="BK23" s="58"/>
      <c r="BL23" s="14">
        <f>SUM(BM23:BP23)</f>
        <v>12759.2</v>
      </c>
      <c r="BM23" s="31">
        <f t="shared" si="37"/>
        <v>12759.2</v>
      </c>
      <c r="BN23" s="31">
        <f t="shared" si="38"/>
        <v>0</v>
      </c>
      <c r="BO23" s="31">
        <f t="shared" si="39"/>
        <v>0</v>
      </c>
      <c r="BP23" s="31">
        <f t="shared" si="40"/>
        <v>0</v>
      </c>
    </row>
    <row r="24" spans="1:68" s="12" customFormat="1" ht="34.5" customHeight="1">
      <c r="A24" s="21" t="s">
        <v>8</v>
      </c>
      <c r="B24" s="89"/>
      <c r="C24" s="89"/>
      <c r="D24" s="46">
        <f>SUM(D25:D30)</f>
        <v>209663.69999999998</v>
      </c>
      <c r="E24" s="46">
        <f aca="true" t="shared" si="55" ref="E24:R24">SUM(E25:E30)</f>
        <v>132656.69999999998</v>
      </c>
      <c r="F24" s="46">
        <f t="shared" si="55"/>
        <v>77007</v>
      </c>
      <c r="G24" s="46">
        <f t="shared" si="55"/>
        <v>0</v>
      </c>
      <c r="H24" s="46">
        <f t="shared" si="55"/>
        <v>0</v>
      </c>
      <c r="I24" s="46">
        <f t="shared" si="55"/>
        <v>0</v>
      </c>
      <c r="J24" s="46">
        <f t="shared" si="55"/>
        <v>0</v>
      </c>
      <c r="K24" s="46">
        <f t="shared" si="55"/>
        <v>0</v>
      </c>
      <c r="L24" s="46">
        <f t="shared" si="55"/>
        <v>0</v>
      </c>
      <c r="M24" s="46">
        <f t="shared" si="55"/>
        <v>0</v>
      </c>
      <c r="N24" s="46">
        <f t="shared" si="55"/>
        <v>209663.69999999998</v>
      </c>
      <c r="O24" s="46">
        <f t="shared" si="55"/>
        <v>132656.69999999998</v>
      </c>
      <c r="P24" s="46">
        <f t="shared" si="55"/>
        <v>77007</v>
      </c>
      <c r="Q24" s="46">
        <f t="shared" si="55"/>
        <v>0</v>
      </c>
      <c r="R24" s="46">
        <f t="shared" si="55"/>
        <v>0</v>
      </c>
      <c r="S24" s="46">
        <f aca="true" t="shared" si="56" ref="S24:AB24">SUM(S25:S30)</f>
        <v>9700</v>
      </c>
      <c r="T24" s="46">
        <f t="shared" si="56"/>
        <v>0</v>
      </c>
      <c r="U24" s="46">
        <f t="shared" si="56"/>
        <v>9700</v>
      </c>
      <c r="V24" s="46">
        <f t="shared" si="56"/>
        <v>0</v>
      </c>
      <c r="W24" s="46">
        <f t="shared" si="56"/>
        <v>0</v>
      </c>
      <c r="X24" s="46">
        <f t="shared" si="56"/>
        <v>219363.69999999998</v>
      </c>
      <c r="Y24" s="46">
        <f t="shared" si="56"/>
        <v>132656.69999999998</v>
      </c>
      <c r="Z24" s="46">
        <f t="shared" si="56"/>
        <v>86707</v>
      </c>
      <c r="AA24" s="46">
        <f t="shared" si="56"/>
        <v>0</v>
      </c>
      <c r="AB24" s="46">
        <f t="shared" si="56"/>
        <v>0</v>
      </c>
      <c r="AC24" s="46">
        <f aca="true" t="shared" si="57" ref="AC24:AL24">SUM(AC25:AC30)</f>
        <v>15560</v>
      </c>
      <c r="AD24" s="46">
        <f t="shared" si="57"/>
        <v>0</v>
      </c>
      <c r="AE24" s="46">
        <f t="shared" si="57"/>
        <v>0</v>
      </c>
      <c r="AF24" s="46">
        <f t="shared" si="57"/>
        <v>15560</v>
      </c>
      <c r="AG24" s="46">
        <f t="shared" si="57"/>
        <v>0</v>
      </c>
      <c r="AH24" s="46">
        <f>SUM(AH25:AH30)</f>
        <v>234923.69999999998</v>
      </c>
      <c r="AI24" s="46">
        <f t="shared" si="57"/>
        <v>132656.69999999998</v>
      </c>
      <c r="AJ24" s="46">
        <f t="shared" si="57"/>
        <v>86707</v>
      </c>
      <c r="AK24" s="46">
        <f t="shared" si="57"/>
        <v>15560</v>
      </c>
      <c r="AL24" s="46">
        <f t="shared" si="57"/>
        <v>0</v>
      </c>
      <c r="AM24" s="46">
        <f aca="true" t="shared" si="58" ref="AM24:AV24">SUM(AM25:AM31)</f>
        <v>53665.9</v>
      </c>
      <c r="AN24" s="46">
        <f t="shared" si="58"/>
        <v>0</v>
      </c>
      <c r="AO24" s="46">
        <f t="shared" si="58"/>
        <v>2289.9</v>
      </c>
      <c r="AP24" s="46">
        <f t="shared" si="58"/>
        <v>51376</v>
      </c>
      <c r="AQ24" s="46">
        <f t="shared" si="58"/>
        <v>0</v>
      </c>
      <c r="AR24" s="46">
        <f t="shared" si="58"/>
        <v>288589.6</v>
      </c>
      <c r="AS24" s="46">
        <f t="shared" si="58"/>
        <v>132656.69999999998</v>
      </c>
      <c r="AT24" s="46">
        <f t="shared" si="58"/>
        <v>88996.9</v>
      </c>
      <c r="AU24" s="46">
        <f t="shared" si="58"/>
        <v>66936</v>
      </c>
      <c r="AV24" s="46">
        <f t="shared" si="58"/>
        <v>0</v>
      </c>
      <c r="AW24" s="46">
        <f aca="true" t="shared" si="59" ref="AW24:BF24">SUM(AW25:AW32)</f>
        <v>153471.9</v>
      </c>
      <c r="AX24" s="46">
        <f t="shared" si="59"/>
        <v>19575.7</v>
      </c>
      <c r="AY24" s="46">
        <f t="shared" si="59"/>
        <v>112895.8</v>
      </c>
      <c r="AZ24" s="46">
        <f t="shared" si="59"/>
        <v>21000.4</v>
      </c>
      <c r="BA24" s="46">
        <f t="shared" si="59"/>
        <v>0</v>
      </c>
      <c r="BB24" s="46">
        <f t="shared" si="59"/>
        <v>442061.5</v>
      </c>
      <c r="BC24" s="46">
        <f t="shared" si="59"/>
        <v>152232.4</v>
      </c>
      <c r="BD24" s="46">
        <f t="shared" si="59"/>
        <v>201892.7</v>
      </c>
      <c r="BE24" s="46">
        <f t="shared" si="59"/>
        <v>87936.4</v>
      </c>
      <c r="BF24" s="46">
        <f t="shared" si="59"/>
        <v>0</v>
      </c>
      <c r="BG24" s="55">
        <f aca="true" t="shared" si="60" ref="BG24:BP24">SUM(BG25:BG32)</f>
        <v>24700</v>
      </c>
      <c r="BH24" s="55">
        <f t="shared" si="60"/>
        <v>0</v>
      </c>
      <c r="BI24" s="55">
        <f t="shared" si="60"/>
        <v>0</v>
      </c>
      <c r="BJ24" s="55">
        <f t="shared" si="60"/>
        <v>24700</v>
      </c>
      <c r="BK24" s="55">
        <f t="shared" si="60"/>
        <v>0</v>
      </c>
      <c r="BL24" s="22">
        <f t="shared" si="60"/>
        <v>466761.5</v>
      </c>
      <c r="BM24" s="22">
        <f t="shared" si="60"/>
        <v>152232.4</v>
      </c>
      <c r="BN24" s="22">
        <f t="shared" si="60"/>
        <v>201892.7</v>
      </c>
      <c r="BO24" s="22">
        <f t="shared" si="60"/>
        <v>112636.4</v>
      </c>
      <c r="BP24" s="22">
        <f t="shared" si="60"/>
        <v>0</v>
      </c>
    </row>
    <row r="25" spans="1:68" s="15" customFormat="1" ht="39.75" customHeight="1">
      <c r="A25" s="39" t="s">
        <v>58</v>
      </c>
      <c r="B25" s="24" t="s">
        <v>25</v>
      </c>
      <c r="C25" s="24" t="s">
        <v>68</v>
      </c>
      <c r="D25" s="14">
        <f>SUM(E25:H25)</f>
        <v>31629.7</v>
      </c>
      <c r="E25" s="85">
        <v>31629.7</v>
      </c>
      <c r="F25" s="85">
        <v>0</v>
      </c>
      <c r="G25" s="85">
        <v>0</v>
      </c>
      <c r="H25" s="85">
        <v>0</v>
      </c>
      <c r="I25" s="14">
        <f>SUM(J25:M25)</f>
        <v>0</v>
      </c>
      <c r="J25" s="85"/>
      <c r="K25" s="85"/>
      <c r="L25" s="85"/>
      <c r="M25" s="85"/>
      <c r="N25" s="14">
        <f>SUM(O25:R25)</f>
        <v>31629.7</v>
      </c>
      <c r="O25" s="85">
        <f aca="true" t="shared" si="61" ref="O25:P30">E25+J25</f>
        <v>31629.7</v>
      </c>
      <c r="P25" s="85">
        <f t="shared" si="61"/>
        <v>0</v>
      </c>
      <c r="Q25" s="85">
        <f aca="true" t="shared" si="62" ref="Q25:R30">G25+L25</f>
        <v>0</v>
      </c>
      <c r="R25" s="85">
        <f t="shared" si="62"/>
        <v>0</v>
      </c>
      <c r="S25" s="14">
        <f>SUM(T25:W25)</f>
        <v>0</v>
      </c>
      <c r="T25" s="85"/>
      <c r="U25" s="85"/>
      <c r="V25" s="85"/>
      <c r="W25" s="85"/>
      <c r="X25" s="14">
        <f>SUM(Y25:AB25)</f>
        <v>31629.7</v>
      </c>
      <c r="Y25" s="85">
        <f aca="true" t="shared" si="63" ref="Y25:AB30">O25+T25</f>
        <v>31629.7</v>
      </c>
      <c r="Z25" s="85">
        <f t="shared" si="63"/>
        <v>0</v>
      </c>
      <c r="AA25" s="85">
        <f t="shared" si="63"/>
        <v>0</v>
      </c>
      <c r="AB25" s="85">
        <f t="shared" si="63"/>
        <v>0</v>
      </c>
      <c r="AC25" s="14">
        <f aca="true" t="shared" si="64" ref="AC25:AC30">SUM(AD25:AG25)</f>
        <v>0</v>
      </c>
      <c r="AD25" s="85"/>
      <c r="AE25" s="85"/>
      <c r="AF25" s="85"/>
      <c r="AG25" s="85"/>
      <c r="AH25" s="14">
        <f aca="true" t="shared" si="65" ref="AH25:AH30">SUM(AI25:AL25)</f>
        <v>31629.7</v>
      </c>
      <c r="AI25" s="85">
        <f aca="true" t="shared" si="66" ref="AI25:AI30">Y25+AD25</f>
        <v>31629.7</v>
      </c>
      <c r="AJ25" s="85">
        <f aca="true" t="shared" si="67" ref="AJ25:AJ30">Z25+AE25</f>
        <v>0</v>
      </c>
      <c r="AK25" s="85">
        <f aca="true" t="shared" si="68" ref="AK25:AK30">AA25+AF25</f>
        <v>0</v>
      </c>
      <c r="AL25" s="85">
        <f aca="true" t="shared" si="69" ref="AL25:AL30">AB25+AG25</f>
        <v>0</v>
      </c>
      <c r="AM25" s="14">
        <f aca="true" t="shared" si="70" ref="AM25:AM31">SUM(AN25:AQ25)</f>
        <v>0</v>
      </c>
      <c r="AN25" s="85"/>
      <c r="AO25" s="85"/>
      <c r="AP25" s="85"/>
      <c r="AQ25" s="85"/>
      <c r="AR25" s="14">
        <f aca="true" t="shared" si="71" ref="AR25:AR30">SUM(AS25:AV25)</f>
        <v>31629.7</v>
      </c>
      <c r="AS25" s="85">
        <f aca="true" t="shared" si="72" ref="AS25:AV27">AI25+AN25</f>
        <v>31629.7</v>
      </c>
      <c r="AT25" s="85">
        <f t="shared" si="72"/>
        <v>0</v>
      </c>
      <c r="AU25" s="85">
        <f t="shared" si="72"/>
        <v>0</v>
      </c>
      <c r="AV25" s="85">
        <f t="shared" si="72"/>
        <v>0</v>
      </c>
      <c r="AW25" s="14">
        <f aca="true" t="shared" si="73" ref="AW25:AW32">SUM(AX25:BA25)</f>
        <v>0</v>
      </c>
      <c r="AX25" s="85"/>
      <c r="AY25" s="85"/>
      <c r="AZ25" s="85"/>
      <c r="BA25" s="85"/>
      <c r="BB25" s="14">
        <f aca="true" t="shared" si="74" ref="BB25:BB30">SUM(BC25:BF25)</f>
        <v>31629.7</v>
      </c>
      <c r="BC25" s="85">
        <f aca="true" t="shared" si="75" ref="BC25:BC31">AS25+AX25</f>
        <v>31629.7</v>
      </c>
      <c r="BD25" s="85">
        <f aca="true" t="shared" si="76" ref="BD25:BD31">AT25+AY25</f>
        <v>0</v>
      </c>
      <c r="BE25" s="85">
        <f aca="true" t="shared" si="77" ref="BE25:BE31">AU25+AZ25</f>
        <v>0</v>
      </c>
      <c r="BF25" s="85">
        <f aca="true" t="shared" si="78" ref="BF25:BF31">AV25+BA25</f>
        <v>0</v>
      </c>
      <c r="BG25" s="57">
        <f aca="true" t="shared" si="79" ref="BG25:BG32">SUM(BH25:BK25)</f>
        <v>0</v>
      </c>
      <c r="BH25" s="58"/>
      <c r="BI25" s="58"/>
      <c r="BJ25" s="58"/>
      <c r="BK25" s="58"/>
      <c r="BL25" s="14">
        <f aca="true" t="shared" si="80" ref="BL25:BL30">SUM(BM25:BP25)</f>
        <v>31629.7</v>
      </c>
      <c r="BM25" s="31">
        <f aca="true" t="shared" si="81" ref="BM25:BM31">BC25+BH25</f>
        <v>31629.7</v>
      </c>
      <c r="BN25" s="31">
        <f aca="true" t="shared" si="82" ref="BN25:BN31">BD25+BI25</f>
        <v>0</v>
      </c>
      <c r="BO25" s="31">
        <f aca="true" t="shared" si="83" ref="BO25:BO31">BE25+BJ25</f>
        <v>0</v>
      </c>
      <c r="BP25" s="31">
        <f aca="true" t="shared" si="84" ref="BP25:BP31">BF25+BK25</f>
        <v>0</v>
      </c>
    </row>
    <row r="26" spans="1:68" s="15" customFormat="1" ht="39.75" customHeight="1">
      <c r="A26" s="40" t="s">
        <v>9</v>
      </c>
      <c r="B26" s="24" t="s">
        <v>18</v>
      </c>
      <c r="C26" s="24" t="s">
        <v>69</v>
      </c>
      <c r="D26" s="14">
        <f>SUM(E26:H26)</f>
        <v>66666.8</v>
      </c>
      <c r="E26" s="85">
        <v>34775.3</v>
      </c>
      <c r="F26" s="85">
        <v>31891.5</v>
      </c>
      <c r="G26" s="85">
        <v>0</v>
      </c>
      <c r="H26" s="85">
        <v>0</v>
      </c>
      <c r="I26" s="14">
        <f>SUM(J26:M26)</f>
        <v>0</v>
      </c>
      <c r="J26" s="85"/>
      <c r="K26" s="85"/>
      <c r="L26" s="85"/>
      <c r="M26" s="85"/>
      <c r="N26" s="14">
        <f>SUM(O26:R26)</f>
        <v>66666.8</v>
      </c>
      <c r="O26" s="85">
        <f t="shared" si="61"/>
        <v>34775.3</v>
      </c>
      <c r="P26" s="85">
        <f t="shared" si="61"/>
        <v>31891.5</v>
      </c>
      <c r="Q26" s="85">
        <f t="shared" si="62"/>
        <v>0</v>
      </c>
      <c r="R26" s="85">
        <f t="shared" si="62"/>
        <v>0</v>
      </c>
      <c r="S26" s="14">
        <f>SUM(T26:W26)</f>
        <v>0</v>
      </c>
      <c r="T26" s="85"/>
      <c r="U26" s="85"/>
      <c r="V26" s="85"/>
      <c r="W26" s="85"/>
      <c r="X26" s="14">
        <f>SUM(Y26:AB26)</f>
        <v>66666.8</v>
      </c>
      <c r="Y26" s="85">
        <f t="shared" si="63"/>
        <v>34775.3</v>
      </c>
      <c r="Z26" s="85">
        <f t="shared" si="63"/>
        <v>31891.5</v>
      </c>
      <c r="AA26" s="85">
        <f t="shared" si="63"/>
        <v>0</v>
      </c>
      <c r="AB26" s="85">
        <f t="shared" si="63"/>
        <v>0</v>
      </c>
      <c r="AC26" s="14">
        <f t="shared" si="64"/>
        <v>0</v>
      </c>
      <c r="AD26" s="85"/>
      <c r="AE26" s="85"/>
      <c r="AF26" s="85"/>
      <c r="AG26" s="85"/>
      <c r="AH26" s="14">
        <f t="shared" si="65"/>
        <v>66666.8</v>
      </c>
      <c r="AI26" s="85">
        <f t="shared" si="66"/>
        <v>34775.3</v>
      </c>
      <c r="AJ26" s="85">
        <f t="shared" si="67"/>
        <v>31891.5</v>
      </c>
      <c r="AK26" s="85">
        <f t="shared" si="68"/>
        <v>0</v>
      </c>
      <c r="AL26" s="85">
        <f t="shared" si="69"/>
        <v>0</v>
      </c>
      <c r="AM26" s="14">
        <f t="shared" si="70"/>
        <v>0</v>
      </c>
      <c r="AN26" s="85"/>
      <c r="AO26" s="85"/>
      <c r="AP26" s="85"/>
      <c r="AQ26" s="85"/>
      <c r="AR26" s="14">
        <f t="shared" si="71"/>
        <v>66666.8</v>
      </c>
      <c r="AS26" s="85">
        <f t="shared" si="72"/>
        <v>34775.3</v>
      </c>
      <c r="AT26" s="85">
        <f t="shared" si="72"/>
        <v>31891.5</v>
      </c>
      <c r="AU26" s="85">
        <f t="shared" si="72"/>
        <v>0</v>
      </c>
      <c r="AV26" s="85">
        <f t="shared" si="72"/>
        <v>0</v>
      </c>
      <c r="AW26" s="14">
        <f t="shared" si="73"/>
        <v>9407.7</v>
      </c>
      <c r="AX26" s="85">
        <v>4575.7</v>
      </c>
      <c r="AY26" s="85">
        <v>4832</v>
      </c>
      <c r="AZ26" s="85"/>
      <c r="BA26" s="85"/>
      <c r="BB26" s="14">
        <f t="shared" si="74"/>
        <v>76074.5</v>
      </c>
      <c r="BC26" s="85">
        <f t="shared" si="75"/>
        <v>39351</v>
      </c>
      <c r="BD26" s="85">
        <f t="shared" si="76"/>
        <v>36723.5</v>
      </c>
      <c r="BE26" s="85">
        <f t="shared" si="77"/>
        <v>0</v>
      </c>
      <c r="BF26" s="85">
        <f t="shared" si="78"/>
        <v>0</v>
      </c>
      <c r="BG26" s="57">
        <f t="shared" si="79"/>
        <v>0</v>
      </c>
      <c r="BH26" s="58"/>
      <c r="BI26" s="58"/>
      <c r="BJ26" s="58"/>
      <c r="BK26" s="58"/>
      <c r="BL26" s="14">
        <f t="shared" si="80"/>
        <v>76074.5</v>
      </c>
      <c r="BM26" s="31">
        <f t="shared" si="81"/>
        <v>39351</v>
      </c>
      <c r="BN26" s="31">
        <f t="shared" si="82"/>
        <v>36723.5</v>
      </c>
      <c r="BO26" s="31">
        <f t="shared" si="83"/>
        <v>0</v>
      </c>
      <c r="BP26" s="31">
        <f t="shared" si="84"/>
        <v>0</v>
      </c>
    </row>
    <row r="27" spans="1:68" s="15" customFormat="1" ht="60" customHeight="1">
      <c r="A27" s="40" t="s">
        <v>40</v>
      </c>
      <c r="B27" s="24" t="s">
        <v>18</v>
      </c>
      <c r="C27" s="24" t="s">
        <v>69</v>
      </c>
      <c r="D27" s="14">
        <f>SUM(E27:H27)</f>
        <v>23138.4</v>
      </c>
      <c r="E27" s="85">
        <v>23138.4</v>
      </c>
      <c r="F27" s="85">
        <v>0</v>
      </c>
      <c r="G27" s="85">
        <v>0</v>
      </c>
      <c r="H27" s="85">
        <v>0</v>
      </c>
      <c r="I27" s="14">
        <f>SUM(J27:M27)</f>
        <v>0</v>
      </c>
      <c r="J27" s="85"/>
      <c r="K27" s="85"/>
      <c r="L27" s="85"/>
      <c r="M27" s="85"/>
      <c r="N27" s="14">
        <f>SUM(O27:R27)</f>
        <v>23138.4</v>
      </c>
      <c r="O27" s="85">
        <f t="shared" si="61"/>
        <v>23138.4</v>
      </c>
      <c r="P27" s="85">
        <f t="shared" si="61"/>
        <v>0</v>
      </c>
      <c r="Q27" s="85">
        <f t="shared" si="62"/>
        <v>0</v>
      </c>
      <c r="R27" s="85">
        <f t="shared" si="62"/>
        <v>0</v>
      </c>
      <c r="S27" s="14">
        <f>SUM(T27:W27)</f>
        <v>0</v>
      </c>
      <c r="T27" s="85"/>
      <c r="U27" s="85"/>
      <c r="V27" s="85"/>
      <c r="W27" s="85"/>
      <c r="X27" s="14">
        <f>SUM(Y27:AB27)</f>
        <v>23138.4</v>
      </c>
      <c r="Y27" s="85">
        <f t="shared" si="63"/>
        <v>23138.4</v>
      </c>
      <c r="Z27" s="85">
        <f t="shared" si="63"/>
        <v>0</v>
      </c>
      <c r="AA27" s="85">
        <f t="shared" si="63"/>
        <v>0</v>
      </c>
      <c r="AB27" s="85">
        <f t="shared" si="63"/>
        <v>0</v>
      </c>
      <c r="AC27" s="14">
        <f t="shared" si="64"/>
        <v>0</v>
      </c>
      <c r="AD27" s="85"/>
      <c r="AE27" s="85"/>
      <c r="AF27" s="85"/>
      <c r="AG27" s="85"/>
      <c r="AH27" s="14">
        <f t="shared" si="65"/>
        <v>23138.4</v>
      </c>
      <c r="AI27" s="85">
        <f t="shared" si="66"/>
        <v>23138.4</v>
      </c>
      <c r="AJ27" s="85">
        <f t="shared" si="67"/>
        <v>0</v>
      </c>
      <c r="AK27" s="85">
        <f t="shared" si="68"/>
        <v>0</v>
      </c>
      <c r="AL27" s="85">
        <f t="shared" si="69"/>
        <v>0</v>
      </c>
      <c r="AM27" s="14">
        <f t="shared" si="70"/>
        <v>0</v>
      </c>
      <c r="AN27" s="85"/>
      <c r="AO27" s="85"/>
      <c r="AP27" s="85"/>
      <c r="AQ27" s="85"/>
      <c r="AR27" s="14">
        <f t="shared" si="71"/>
        <v>23138.4</v>
      </c>
      <c r="AS27" s="85">
        <f t="shared" si="72"/>
        <v>23138.4</v>
      </c>
      <c r="AT27" s="85">
        <f t="shared" si="72"/>
        <v>0</v>
      </c>
      <c r="AU27" s="85">
        <f t="shared" si="72"/>
        <v>0</v>
      </c>
      <c r="AV27" s="85">
        <f t="shared" si="72"/>
        <v>0</v>
      </c>
      <c r="AW27" s="14">
        <f t="shared" si="73"/>
        <v>0</v>
      </c>
      <c r="AX27" s="85"/>
      <c r="AY27" s="85"/>
      <c r="AZ27" s="85"/>
      <c r="BA27" s="85"/>
      <c r="BB27" s="14">
        <f t="shared" si="74"/>
        <v>23138.4</v>
      </c>
      <c r="BC27" s="85">
        <f t="shared" si="75"/>
        <v>23138.4</v>
      </c>
      <c r="BD27" s="85">
        <f t="shared" si="76"/>
        <v>0</v>
      </c>
      <c r="BE27" s="85">
        <f t="shared" si="77"/>
        <v>0</v>
      </c>
      <c r="BF27" s="85">
        <f t="shared" si="78"/>
        <v>0</v>
      </c>
      <c r="BG27" s="57">
        <f t="shared" si="79"/>
        <v>0</v>
      </c>
      <c r="BH27" s="58"/>
      <c r="BI27" s="58"/>
      <c r="BJ27" s="58"/>
      <c r="BK27" s="58"/>
      <c r="BL27" s="14">
        <f t="shared" si="80"/>
        <v>23138.4</v>
      </c>
      <c r="BM27" s="31">
        <f t="shared" si="81"/>
        <v>23138.4</v>
      </c>
      <c r="BN27" s="31">
        <f t="shared" si="82"/>
        <v>0</v>
      </c>
      <c r="BO27" s="31">
        <f t="shared" si="83"/>
        <v>0</v>
      </c>
      <c r="BP27" s="31">
        <f t="shared" si="84"/>
        <v>0</v>
      </c>
    </row>
    <row r="28" spans="1:68" s="15" customFormat="1" ht="37.5" customHeight="1">
      <c r="A28" s="41" t="s">
        <v>102</v>
      </c>
      <c r="B28" s="24" t="s">
        <v>26</v>
      </c>
      <c r="C28" s="73" t="s">
        <v>73</v>
      </c>
      <c r="D28" s="14"/>
      <c r="E28" s="85"/>
      <c r="F28" s="85"/>
      <c r="G28" s="85"/>
      <c r="H28" s="85"/>
      <c r="I28" s="14"/>
      <c r="J28" s="85"/>
      <c r="K28" s="85"/>
      <c r="L28" s="85"/>
      <c r="M28" s="85"/>
      <c r="N28" s="14"/>
      <c r="O28" s="85"/>
      <c r="P28" s="85"/>
      <c r="Q28" s="85"/>
      <c r="R28" s="85"/>
      <c r="S28" s="14"/>
      <c r="T28" s="85"/>
      <c r="U28" s="85"/>
      <c r="V28" s="85"/>
      <c r="W28" s="85"/>
      <c r="X28" s="14"/>
      <c r="Y28" s="85"/>
      <c r="Z28" s="85"/>
      <c r="AA28" s="85"/>
      <c r="AB28" s="85"/>
      <c r="AC28" s="14">
        <f t="shared" si="64"/>
        <v>15560</v>
      </c>
      <c r="AD28" s="85"/>
      <c r="AE28" s="85"/>
      <c r="AF28" s="85">
        <v>15560</v>
      </c>
      <c r="AG28" s="85"/>
      <c r="AH28" s="14">
        <f t="shared" si="65"/>
        <v>15560</v>
      </c>
      <c r="AI28" s="85">
        <f>Y28+AD28</f>
        <v>0</v>
      </c>
      <c r="AJ28" s="85">
        <f>Z28+AE28</f>
        <v>0</v>
      </c>
      <c r="AK28" s="85">
        <f>AA28+AF28</f>
        <v>15560</v>
      </c>
      <c r="AL28" s="85">
        <f>AB28+AG28</f>
        <v>0</v>
      </c>
      <c r="AM28" s="14">
        <f t="shared" si="70"/>
        <v>0</v>
      </c>
      <c r="AN28" s="85"/>
      <c r="AO28" s="85"/>
      <c r="AP28" s="85"/>
      <c r="AQ28" s="85"/>
      <c r="AR28" s="14">
        <f t="shared" si="71"/>
        <v>15560</v>
      </c>
      <c r="AS28" s="85">
        <f aca="true" t="shared" si="85" ref="AS28:AV31">AI28+AN28</f>
        <v>0</v>
      </c>
      <c r="AT28" s="85">
        <f t="shared" si="85"/>
        <v>0</v>
      </c>
      <c r="AU28" s="85">
        <f t="shared" si="85"/>
        <v>15560</v>
      </c>
      <c r="AV28" s="85">
        <f t="shared" si="85"/>
        <v>0</v>
      </c>
      <c r="AW28" s="14">
        <f t="shared" si="73"/>
        <v>-7131.6</v>
      </c>
      <c r="AX28" s="85"/>
      <c r="AY28" s="85"/>
      <c r="AZ28" s="85">
        <v>-7131.6</v>
      </c>
      <c r="BA28" s="85"/>
      <c r="BB28" s="14">
        <f t="shared" si="74"/>
        <v>8428.4</v>
      </c>
      <c r="BC28" s="85">
        <f t="shared" si="75"/>
        <v>0</v>
      </c>
      <c r="BD28" s="85">
        <f t="shared" si="76"/>
        <v>0</v>
      </c>
      <c r="BE28" s="85">
        <f t="shared" si="77"/>
        <v>8428.4</v>
      </c>
      <c r="BF28" s="85">
        <f t="shared" si="78"/>
        <v>0</v>
      </c>
      <c r="BG28" s="57">
        <f t="shared" si="79"/>
        <v>24700</v>
      </c>
      <c r="BH28" s="58"/>
      <c r="BI28" s="58"/>
      <c r="BJ28" s="58">
        <v>24700</v>
      </c>
      <c r="BK28" s="58"/>
      <c r="BL28" s="14">
        <f t="shared" si="80"/>
        <v>33128.4</v>
      </c>
      <c r="BM28" s="31">
        <f t="shared" si="81"/>
        <v>0</v>
      </c>
      <c r="BN28" s="31">
        <f t="shared" si="82"/>
        <v>0</v>
      </c>
      <c r="BO28" s="31">
        <f t="shared" si="83"/>
        <v>33128.4</v>
      </c>
      <c r="BP28" s="31">
        <f t="shared" si="84"/>
        <v>0</v>
      </c>
    </row>
    <row r="29" spans="1:68" s="15" customFormat="1" ht="40.5" customHeight="1">
      <c r="A29" s="13" t="s">
        <v>12</v>
      </c>
      <c r="B29" s="24" t="s">
        <v>26</v>
      </c>
      <c r="C29" s="24" t="s">
        <v>70</v>
      </c>
      <c r="D29" s="14">
        <f>SUM(E29:H29)</f>
        <v>60000</v>
      </c>
      <c r="E29" s="85">
        <v>30000</v>
      </c>
      <c r="F29" s="85">
        <v>30000</v>
      </c>
      <c r="G29" s="85">
        <v>0</v>
      </c>
      <c r="H29" s="85">
        <v>0</v>
      </c>
      <c r="I29" s="14">
        <f>SUM(J29:M29)</f>
        <v>0</v>
      </c>
      <c r="J29" s="85"/>
      <c r="K29" s="85"/>
      <c r="L29" s="85"/>
      <c r="M29" s="85"/>
      <c r="N29" s="14">
        <f>SUM(O29:R29)</f>
        <v>60000</v>
      </c>
      <c r="O29" s="85">
        <f t="shared" si="61"/>
        <v>30000</v>
      </c>
      <c r="P29" s="85">
        <f t="shared" si="61"/>
        <v>30000</v>
      </c>
      <c r="Q29" s="85">
        <f t="shared" si="62"/>
        <v>0</v>
      </c>
      <c r="R29" s="85">
        <f t="shared" si="62"/>
        <v>0</v>
      </c>
      <c r="S29" s="14">
        <f>SUM(T29:W29)</f>
        <v>9700</v>
      </c>
      <c r="T29" s="85"/>
      <c r="U29" s="85">
        <v>9700</v>
      </c>
      <c r="V29" s="85"/>
      <c r="W29" s="85"/>
      <c r="X29" s="14">
        <f>SUM(Y29:AB29)</f>
        <v>69700</v>
      </c>
      <c r="Y29" s="85">
        <f t="shared" si="63"/>
        <v>30000</v>
      </c>
      <c r="Z29" s="85">
        <f t="shared" si="63"/>
        <v>39700</v>
      </c>
      <c r="AA29" s="85">
        <f t="shared" si="63"/>
        <v>0</v>
      </c>
      <c r="AB29" s="85">
        <f t="shared" si="63"/>
        <v>0</v>
      </c>
      <c r="AC29" s="14">
        <f t="shared" si="64"/>
        <v>0</v>
      </c>
      <c r="AD29" s="85"/>
      <c r="AE29" s="85"/>
      <c r="AF29" s="85"/>
      <c r="AG29" s="85"/>
      <c r="AH29" s="14">
        <f t="shared" si="65"/>
        <v>69700</v>
      </c>
      <c r="AI29" s="85">
        <f t="shared" si="66"/>
        <v>30000</v>
      </c>
      <c r="AJ29" s="85">
        <f t="shared" si="67"/>
        <v>39700</v>
      </c>
      <c r="AK29" s="85">
        <f t="shared" si="68"/>
        <v>0</v>
      </c>
      <c r="AL29" s="85">
        <f t="shared" si="69"/>
        <v>0</v>
      </c>
      <c r="AM29" s="14">
        <f t="shared" si="70"/>
        <v>2289.9</v>
      </c>
      <c r="AN29" s="85"/>
      <c r="AO29" s="85">
        <v>2289.9</v>
      </c>
      <c r="AP29" s="85"/>
      <c r="AQ29" s="85"/>
      <c r="AR29" s="14">
        <f t="shared" si="71"/>
        <v>71989.9</v>
      </c>
      <c r="AS29" s="85">
        <f t="shared" si="85"/>
        <v>30000</v>
      </c>
      <c r="AT29" s="85">
        <f t="shared" si="85"/>
        <v>41989.9</v>
      </c>
      <c r="AU29" s="85">
        <f t="shared" si="85"/>
        <v>0</v>
      </c>
      <c r="AV29" s="85">
        <f t="shared" si="85"/>
        <v>0</v>
      </c>
      <c r="AW29" s="14">
        <f t="shared" si="73"/>
        <v>31415.8</v>
      </c>
      <c r="AX29" s="85">
        <v>15000</v>
      </c>
      <c r="AY29" s="85">
        <v>16415.8</v>
      </c>
      <c r="AZ29" s="85"/>
      <c r="BA29" s="85"/>
      <c r="BB29" s="14">
        <f t="shared" si="74"/>
        <v>103405.7</v>
      </c>
      <c r="BC29" s="85">
        <f t="shared" si="75"/>
        <v>45000</v>
      </c>
      <c r="BD29" s="85">
        <f t="shared" si="76"/>
        <v>58405.7</v>
      </c>
      <c r="BE29" s="85">
        <f t="shared" si="77"/>
        <v>0</v>
      </c>
      <c r="BF29" s="85">
        <f t="shared" si="78"/>
        <v>0</v>
      </c>
      <c r="BG29" s="57">
        <f t="shared" si="79"/>
        <v>0</v>
      </c>
      <c r="BH29" s="58"/>
      <c r="BI29" s="58"/>
      <c r="BJ29" s="58"/>
      <c r="BK29" s="58"/>
      <c r="BL29" s="14">
        <f t="shared" si="80"/>
        <v>103405.7</v>
      </c>
      <c r="BM29" s="31">
        <f t="shared" si="81"/>
        <v>45000</v>
      </c>
      <c r="BN29" s="31">
        <f t="shared" si="82"/>
        <v>58405.7</v>
      </c>
      <c r="BO29" s="31">
        <f t="shared" si="83"/>
        <v>0</v>
      </c>
      <c r="BP29" s="31">
        <f t="shared" si="84"/>
        <v>0</v>
      </c>
    </row>
    <row r="30" spans="1:68" s="15" customFormat="1" ht="34.5" customHeight="1">
      <c r="A30" s="50" t="s">
        <v>89</v>
      </c>
      <c r="B30" s="24" t="s">
        <v>26</v>
      </c>
      <c r="C30" s="24" t="s">
        <v>70</v>
      </c>
      <c r="D30" s="14">
        <f>SUM(E30:H30)</f>
        <v>28228.8</v>
      </c>
      <c r="E30" s="85">
        <v>13113.3</v>
      </c>
      <c r="F30" s="85">
        <v>15115.5</v>
      </c>
      <c r="G30" s="85">
        <v>0</v>
      </c>
      <c r="H30" s="85">
        <v>0</v>
      </c>
      <c r="I30" s="14">
        <f>SUM(J30:M30)</f>
        <v>0</v>
      </c>
      <c r="J30" s="85"/>
      <c r="K30" s="85"/>
      <c r="L30" s="85"/>
      <c r="M30" s="85"/>
      <c r="N30" s="14">
        <f>SUM(O30:R30)</f>
        <v>28228.8</v>
      </c>
      <c r="O30" s="85">
        <f t="shared" si="61"/>
        <v>13113.3</v>
      </c>
      <c r="P30" s="85">
        <f t="shared" si="61"/>
        <v>15115.5</v>
      </c>
      <c r="Q30" s="85">
        <f t="shared" si="62"/>
        <v>0</v>
      </c>
      <c r="R30" s="85">
        <f t="shared" si="62"/>
        <v>0</v>
      </c>
      <c r="S30" s="14">
        <f>SUM(T30:W30)</f>
        <v>0</v>
      </c>
      <c r="T30" s="85"/>
      <c r="U30" s="85"/>
      <c r="V30" s="85"/>
      <c r="W30" s="85"/>
      <c r="X30" s="14">
        <f>SUM(Y30:AB30)</f>
        <v>28228.8</v>
      </c>
      <c r="Y30" s="85">
        <f t="shared" si="63"/>
        <v>13113.3</v>
      </c>
      <c r="Z30" s="85">
        <f t="shared" si="63"/>
        <v>15115.5</v>
      </c>
      <c r="AA30" s="85">
        <f t="shared" si="63"/>
        <v>0</v>
      </c>
      <c r="AB30" s="85">
        <f t="shared" si="63"/>
        <v>0</v>
      </c>
      <c r="AC30" s="14">
        <f t="shared" si="64"/>
        <v>0</v>
      </c>
      <c r="AD30" s="85"/>
      <c r="AE30" s="85"/>
      <c r="AF30" s="85"/>
      <c r="AG30" s="85"/>
      <c r="AH30" s="14">
        <f t="shared" si="65"/>
        <v>28228.8</v>
      </c>
      <c r="AI30" s="85">
        <f t="shared" si="66"/>
        <v>13113.3</v>
      </c>
      <c r="AJ30" s="85">
        <f t="shared" si="67"/>
        <v>15115.5</v>
      </c>
      <c r="AK30" s="85">
        <f t="shared" si="68"/>
        <v>0</v>
      </c>
      <c r="AL30" s="85">
        <f t="shared" si="69"/>
        <v>0</v>
      </c>
      <c r="AM30" s="14">
        <f t="shared" si="70"/>
        <v>0</v>
      </c>
      <c r="AN30" s="85"/>
      <c r="AO30" s="85"/>
      <c r="AP30" s="85"/>
      <c r="AQ30" s="85"/>
      <c r="AR30" s="14">
        <f t="shared" si="71"/>
        <v>28228.8</v>
      </c>
      <c r="AS30" s="85">
        <f t="shared" si="85"/>
        <v>13113.3</v>
      </c>
      <c r="AT30" s="85">
        <f t="shared" si="85"/>
        <v>15115.5</v>
      </c>
      <c r="AU30" s="85">
        <f t="shared" si="85"/>
        <v>0</v>
      </c>
      <c r="AV30" s="85">
        <f t="shared" si="85"/>
        <v>0</v>
      </c>
      <c r="AW30" s="14">
        <f t="shared" si="73"/>
        <v>0</v>
      </c>
      <c r="AX30" s="85"/>
      <c r="AY30" s="85"/>
      <c r="AZ30" s="85"/>
      <c r="BA30" s="85"/>
      <c r="BB30" s="14">
        <f t="shared" si="74"/>
        <v>28228.8</v>
      </c>
      <c r="BC30" s="85">
        <f t="shared" si="75"/>
        <v>13113.3</v>
      </c>
      <c r="BD30" s="85">
        <f t="shared" si="76"/>
        <v>15115.5</v>
      </c>
      <c r="BE30" s="85">
        <f t="shared" si="77"/>
        <v>0</v>
      </c>
      <c r="BF30" s="85">
        <f t="shared" si="78"/>
        <v>0</v>
      </c>
      <c r="BG30" s="57">
        <f t="shared" si="79"/>
        <v>0</v>
      </c>
      <c r="BH30" s="58"/>
      <c r="BI30" s="58"/>
      <c r="BJ30" s="58"/>
      <c r="BK30" s="58"/>
      <c r="BL30" s="14">
        <f t="shared" si="80"/>
        <v>28228.8</v>
      </c>
      <c r="BM30" s="31">
        <f t="shared" si="81"/>
        <v>13113.3</v>
      </c>
      <c r="BN30" s="31">
        <f t="shared" si="82"/>
        <v>15115.5</v>
      </c>
      <c r="BO30" s="31">
        <f t="shared" si="83"/>
        <v>0</v>
      </c>
      <c r="BP30" s="31">
        <f t="shared" si="84"/>
        <v>0</v>
      </c>
    </row>
    <row r="31" spans="1:68" s="15" customFormat="1" ht="80.25" customHeight="1">
      <c r="A31" s="50" t="s">
        <v>105</v>
      </c>
      <c r="B31" s="24" t="s">
        <v>26</v>
      </c>
      <c r="C31" s="24" t="s">
        <v>104</v>
      </c>
      <c r="D31" s="14"/>
      <c r="E31" s="85"/>
      <c r="F31" s="85"/>
      <c r="G31" s="85"/>
      <c r="H31" s="85"/>
      <c r="I31" s="14"/>
      <c r="J31" s="85"/>
      <c r="K31" s="85"/>
      <c r="L31" s="85"/>
      <c r="M31" s="85"/>
      <c r="N31" s="14"/>
      <c r="O31" s="85"/>
      <c r="P31" s="85"/>
      <c r="Q31" s="85"/>
      <c r="R31" s="85"/>
      <c r="S31" s="14"/>
      <c r="T31" s="85"/>
      <c r="U31" s="85"/>
      <c r="V31" s="85"/>
      <c r="W31" s="85"/>
      <c r="X31" s="14"/>
      <c r="Y31" s="85"/>
      <c r="Z31" s="85"/>
      <c r="AA31" s="85"/>
      <c r="AB31" s="85"/>
      <c r="AC31" s="14"/>
      <c r="AD31" s="85"/>
      <c r="AE31" s="85"/>
      <c r="AF31" s="85"/>
      <c r="AG31" s="85"/>
      <c r="AH31" s="14"/>
      <c r="AI31" s="85"/>
      <c r="AJ31" s="85"/>
      <c r="AK31" s="85"/>
      <c r="AL31" s="85"/>
      <c r="AM31" s="14">
        <f t="shared" si="70"/>
        <v>51376</v>
      </c>
      <c r="AN31" s="85"/>
      <c r="AO31" s="85"/>
      <c r="AP31" s="85">
        <v>51376</v>
      </c>
      <c r="AQ31" s="85"/>
      <c r="AR31" s="14">
        <f>SUM(AS31:AV31)</f>
        <v>51376</v>
      </c>
      <c r="AS31" s="85">
        <f t="shared" si="85"/>
        <v>0</v>
      </c>
      <c r="AT31" s="85">
        <f t="shared" si="85"/>
        <v>0</v>
      </c>
      <c r="AU31" s="85">
        <f t="shared" si="85"/>
        <v>51376</v>
      </c>
      <c r="AV31" s="85">
        <f t="shared" si="85"/>
        <v>0</v>
      </c>
      <c r="AW31" s="14">
        <f t="shared" si="73"/>
        <v>0</v>
      </c>
      <c r="AX31" s="85"/>
      <c r="AY31" s="85"/>
      <c r="AZ31" s="85"/>
      <c r="BA31" s="85"/>
      <c r="BB31" s="14">
        <f>SUM(BC31:BF31)</f>
        <v>51376</v>
      </c>
      <c r="BC31" s="85">
        <f t="shared" si="75"/>
        <v>0</v>
      </c>
      <c r="BD31" s="85">
        <f t="shared" si="76"/>
        <v>0</v>
      </c>
      <c r="BE31" s="85">
        <f t="shared" si="77"/>
        <v>51376</v>
      </c>
      <c r="BF31" s="85">
        <f t="shared" si="78"/>
        <v>0</v>
      </c>
      <c r="BG31" s="57">
        <f t="shared" si="79"/>
        <v>0</v>
      </c>
      <c r="BH31" s="58"/>
      <c r="BI31" s="58"/>
      <c r="BJ31" s="58"/>
      <c r="BK31" s="58"/>
      <c r="BL31" s="14">
        <f>SUM(BM31:BP31)</f>
        <v>51376</v>
      </c>
      <c r="BM31" s="31">
        <f t="shared" si="81"/>
        <v>0</v>
      </c>
      <c r="BN31" s="31">
        <f t="shared" si="82"/>
        <v>0</v>
      </c>
      <c r="BO31" s="31">
        <f t="shared" si="83"/>
        <v>51376</v>
      </c>
      <c r="BP31" s="31">
        <f t="shared" si="84"/>
        <v>0</v>
      </c>
    </row>
    <row r="32" spans="1:68" s="15" customFormat="1" ht="57" customHeight="1">
      <c r="A32" s="50" t="s">
        <v>107</v>
      </c>
      <c r="B32" s="24" t="s">
        <v>26</v>
      </c>
      <c r="C32" s="24" t="s">
        <v>79</v>
      </c>
      <c r="D32" s="14"/>
      <c r="E32" s="85"/>
      <c r="F32" s="85"/>
      <c r="G32" s="85"/>
      <c r="H32" s="85"/>
      <c r="I32" s="14"/>
      <c r="J32" s="85"/>
      <c r="K32" s="85"/>
      <c r="L32" s="85"/>
      <c r="M32" s="85"/>
      <c r="N32" s="14"/>
      <c r="O32" s="85"/>
      <c r="P32" s="85"/>
      <c r="Q32" s="85"/>
      <c r="R32" s="85"/>
      <c r="S32" s="14"/>
      <c r="T32" s="85"/>
      <c r="U32" s="85"/>
      <c r="V32" s="85"/>
      <c r="W32" s="85"/>
      <c r="X32" s="14"/>
      <c r="Y32" s="85"/>
      <c r="Z32" s="85"/>
      <c r="AA32" s="85"/>
      <c r="AB32" s="85"/>
      <c r="AC32" s="14"/>
      <c r="AD32" s="85"/>
      <c r="AE32" s="85"/>
      <c r="AF32" s="85"/>
      <c r="AG32" s="85"/>
      <c r="AH32" s="14"/>
      <c r="AI32" s="85"/>
      <c r="AJ32" s="85"/>
      <c r="AK32" s="85"/>
      <c r="AL32" s="85"/>
      <c r="AM32" s="14"/>
      <c r="AN32" s="85"/>
      <c r="AO32" s="85"/>
      <c r="AP32" s="85"/>
      <c r="AQ32" s="85"/>
      <c r="AR32" s="14"/>
      <c r="AS32" s="85"/>
      <c r="AT32" s="85"/>
      <c r="AU32" s="85"/>
      <c r="AV32" s="85"/>
      <c r="AW32" s="14">
        <f t="shared" si="73"/>
        <v>119780</v>
      </c>
      <c r="AX32" s="85"/>
      <c r="AY32" s="85">
        <v>91648</v>
      </c>
      <c r="AZ32" s="85">
        <v>28132</v>
      </c>
      <c r="BA32" s="85"/>
      <c r="BB32" s="14">
        <f>SUM(BC32:BF32)</f>
        <v>119780</v>
      </c>
      <c r="BC32" s="85">
        <f>AS32+AX32</f>
        <v>0</v>
      </c>
      <c r="BD32" s="85">
        <f>AT32+AY32</f>
        <v>91648</v>
      </c>
      <c r="BE32" s="85">
        <f>AU32+AZ32</f>
        <v>28132</v>
      </c>
      <c r="BF32" s="85">
        <f>AV32+BA32</f>
        <v>0</v>
      </c>
      <c r="BG32" s="57">
        <f t="shared" si="79"/>
        <v>0</v>
      </c>
      <c r="BH32" s="58"/>
      <c r="BI32" s="58"/>
      <c r="BJ32" s="58"/>
      <c r="BK32" s="58"/>
      <c r="BL32" s="14">
        <f>SUM(BM32:BP32)</f>
        <v>119780</v>
      </c>
      <c r="BM32" s="31">
        <f>BC32+BH32</f>
        <v>0</v>
      </c>
      <c r="BN32" s="31">
        <f>BD32+BI32</f>
        <v>91648</v>
      </c>
      <c r="BO32" s="31">
        <f>BE32+BJ32</f>
        <v>28132</v>
      </c>
      <c r="BP32" s="31">
        <f>BF32+BK32</f>
        <v>0</v>
      </c>
    </row>
    <row r="33" spans="1:68" s="15" customFormat="1" ht="41.25" customHeight="1">
      <c r="A33" s="21" t="s">
        <v>98</v>
      </c>
      <c r="B33" s="89"/>
      <c r="C33" s="89"/>
      <c r="D33" s="46">
        <f>SUM(D34:D57)</f>
        <v>1659432.6000000003</v>
      </c>
      <c r="E33" s="46">
        <f aca="true" t="shared" si="86" ref="E33:R33">SUM(E34:E57)</f>
        <v>1081744</v>
      </c>
      <c r="F33" s="46">
        <f t="shared" si="86"/>
        <v>557811.4</v>
      </c>
      <c r="G33" s="46">
        <f t="shared" si="86"/>
        <v>19877.2</v>
      </c>
      <c r="H33" s="46">
        <f t="shared" si="86"/>
        <v>0</v>
      </c>
      <c r="I33" s="46">
        <f t="shared" si="86"/>
        <v>-53380.299999999996</v>
      </c>
      <c r="J33" s="46">
        <f t="shared" si="86"/>
        <v>-53380.299999999996</v>
      </c>
      <c r="K33" s="46">
        <f t="shared" si="86"/>
        <v>0</v>
      </c>
      <c r="L33" s="46">
        <f t="shared" si="86"/>
        <v>0</v>
      </c>
      <c r="M33" s="46">
        <f t="shared" si="86"/>
        <v>0</v>
      </c>
      <c r="N33" s="46">
        <f t="shared" si="86"/>
        <v>1606052.3</v>
      </c>
      <c r="O33" s="46">
        <f t="shared" si="86"/>
        <v>1028363.6999999998</v>
      </c>
      <c r="P33" s="46">
        <f t="shared" si="86"/>
        <v>557811.4</v>
      </c>
      <c r="Q33" s="46">
        <f t="shared" si="86"/>
        <v>19877.2</v>
      </c>
      <c r="R33" s="46">
        <f t="shared" si="86"/>
        <v>0</v>
      </c>
      <c r="S33" s="46">
        <f aca="true" t="shared" si="87" ref="S33:AB33">SUM(S34:S57)</f>
        <v>372989.39999999997</v>
      </c>
      <c r="T33" s="46">
        <f t="shared" si="87"/>
        <v>193761.39999999997</v>
      </c>
      <c r="U33" s="46">
        <f t="shared" si="87"/>
        <v>174228</v>
      </c>
      <c r="V33" s="46">
        <f t="shared" si="87"/>
        <v>5000</v>
      </c>
      <c r="W33" s="46">
        <f t="shared" si="87"/>
        <v>0</v>
      </c>
      <c r="X33" s="46">
        <f t="shared" si="87"/>
        <v>1979041.6999999997</v>
      </c>
      <c r="Y33" s="46">
        <f t="shared" si="87"/>
        <v>1222125.0999999996</v>
      </c>
      <c r="Z33" s="46">
        <f t="shared" si="87"/>
        <v>732039.4</v>
      </c>
      <c r="AA33" s="46">
        <f t="shared" si="87"/>
        <v>24877.2</v>
      </c>
      <c r="AB33" s="46">
        <f t="shared" si="87"/>
        <v>0</v>
      </c>
      <c r="AC33" s="46">
        <f aca="true" t="shared" si="88" ref="AC33:AL33">SUM(AC34:AC57)</f>
        <v>-45640.40000000001</v>
      </c>
      <c r="AD33" s="46">
        <f t="shared" si="88"/>
        <v>-57200</v>
      </c>
      <c r="AE33" s="46">
        <f t="shared" si="88"/>
        <v>5224.599999999995</v>
      </c>
      <c r="AF33" s="46">
        <f t="shared" si="88"/>
        <v>6335</v>
      </c>
      <c r="AG33" s="46">
        <f t="shared" si="88"/>
        <v>0</v>
      </c>
      <c r="AH33" s="46">
        <f t="shared" si="88"/>
        <v>1933401.2999999993</v>
      </c>
      <c r="AI33" s="46">
        <f t="shared" si="88"/>
        <v>1164925.0999999996</v>
      </c>
      <c r="AJ33" s="46">
        <f t="shared" si="88"/>
        <v>737263.9999999999</v>
      </c>
      <c r="AK33" s="46">
        <f t="shared" si="88"/>
        <v>31212.2</v>
      </c>
      <c r="AL33" s="46">
        <f t="shared" si="88"/>
        <v>0</v>
      </c>
      <c r="AM33" s="46">
        <f aca="true" t="shared" si="89" ref="AM33:AV33">SUM(AM34:AM57)</f>
        <v>2020.5</v>
      </c>
      <c r="AN33" s="46">
        <f t="shared" si="89"/>
        <v>2020.5</v>
      </c>
      <c r="AO33" s="46">
        <f t="shared" si="89"/>
        <v>0</v>
      </c>
      <c r="AP33" s="46">
        <f t="shared" si="89"/>
        <v>0</v>
      </c>
      <c r="AQ33" s="46">
        <f t="shared" si="89"/>
        <v>0</v>
      </c>
      <c r="AR33" s="46">
        <f t="shared" si="89"/>
        <v>1935421.7999999996</v>
      </c>
      <c r="AS33" s="46">
        <f t="shared" si="89"/>
        <v>1166945.5999999999</v>
      </c>
      <c r="AT33" s="46">
        <f t="shared" si="89"/>
        <v>737263.9999999999</v>
      </c>
      <c r="AU33" s="46">
        <f t="shared" si="89"/>
        <v>31212.2</v>
      </c>
      <c r="AV33" s="46">
        <f t="shared" si="89"/>
        <v>0</v>
      </c>
      <c r="AW33" s="46">
        <f aca="true" t="shared" si="90" ref="AW33:BF33">SUM(AW34:AW58)</f>
        <v>405553.4</v>
      </c>
      <c r="AX33" s="46">
        <f t="shared" si="90"/>
        <v>29863.4</v>
      </c>
      <c r="AY33" s="46">
        <f t="shared" si="90"/>
        <v>347908.60000000003</v>
      </c>
      <c r="AZ33" s="46">
        <f t="shared" si="90"/>
        <v>27781.4</v>
      </c>
      <c r="BA33" s="46">
        <f t="shared" si="90"/>
        <v>0</v>
      </c>
      <c r="BB33" s="46">
        <f t="shared" si="90"/>
        <v>2340975.2</v>
      </c>
      <c r="BC33" s="46">
        <f t="shared" si="90"/>
        <v>1196808.9999999998</v>
      </c>
      <c r="BD33" s="46">
        <f t="shared" si="90"/>
        <v>1085172.6</v>
      </c>
      <c r="BE33" s="46">
        <f t="shared" si="90"/>
        <v>58993.6</v>
      </c>
      <c r="BF33" s="46">
        <f t="shared" si="90"/>
        <v>0</v>
      </c>
      <c r="BG33" s="55">
        <f aca="true" t="shared" si="91" ref="BG33:BP33">SUM(BG34:BG58)</f>
        <v>-28549.5</v>
      </c>
      <c r="BH33" s="55">
        <f t="shared" si="91"/>
        <v>9507.399999999994</v>
      </c>
      <c r="BI33" s="55">
        <f t="shared" si="91"/>
        <v>-50945.39999999998</v>
      </c>
      <c r="BJ33" s="55">
        <f t="shared" si="91"/>
        <v>12888.5</v>
      </c>
      <c r="BK33" s="55">
        <f t="shared" si="91"/>
        <v>0</v>
      </c>
      <c r="BL33" s="22">
        <f t="shared" si="91"/>
        <v>2312425.6999999997</v>
      </c>
      <c r="BM33" s="22">
        <f t="shared" si="91"/>
        <v>1206316.3999999997</v>
      </c>
      <c r="BN33" s="22">
        <f t="shared" si="91"/>
        <v>1034227.2000000001</v>
      </c>
      <c r="BO33" s="22">
        <f t="shared" si="91"/>
        <v>71882.1</v>
      </c>
      <c r="BP33" s="22">
        <f t="shared" si="91"/>
        <v>0</v>
      </c>
    </row>
    <row r="34" spans="1:68" s="15" customFormat="1" ht="88.5" customHeight="1">
      <c r="A34" s="51" t="s">
        <v>87</v>
      </c>
      <c r="B34" s="26" t="s">
        <v>84</v>
      </c>
      <c r="C34" s="26" t="s">
        <v>85</v>
      </c>
      <c r="D34" s="14">
        <f>SUM(E34:H34)</f>
        <v>14745</v>
      </c>
      <c r="E34" s="14">
        <v>14745</v>
      </c>
      <c r="F34" s="14"/>
      <c r="G34" s="14"/>
      <c r="H34" s="46"/>
      <c r="I34" s="14">
        <f>SUM(J34:M34)</f>
        <v>0</v>
      </c>
      <c r="J34" s="14"/>
      <c r="K34" s="14"/>
      <c r="L34" s="14"/>
      <c r="M34" s="46"/>
      <c r="N34" s="14">
        <f>SUM(O34:R34)</f>
        <v>14745</v>
      </c>
      <c r="O34" s="85">
        <f aca="true" t="shared" si="92" ref="O34:O57">E34+J34</f>
        <v>14745</v>
      </c>
      <c r="P34" s="85">
        <f aca="true" t="shared" si="93" ref="P34:P57">F34+K34</f>
        <v>0</v>
      </c>
      <c r="Q34" s="85">
        <f aca="true" t="shared" si="94" ref="Q34:Q57">G34+L34</f>
        <v>0</v>
      </c>
      <c r="R34" s="85">
        <f aca="true" t="shared" si="95" ref="R34:R57">H34+M34</f>
        <v>0</v>
      </c>
      <c r="S34" s="14">
        <f>SUM(T34:W34)</f>
        <v>0</v>
      </c>
      <c r="T34" s="14"/>
      <c r="U34" s="14"/>
      <c r="V34" s="14"/>
      <c r="W34" s="46"/>
      <c r="X34" s="14">
        <f>SUM(Y34:AB34)</f>
        <v>14745</v>
      </c>
      <c r="Y34" s="85">
        <f aca="true" t="shared" si="96" ref="Y34:AB40">O34+T34</f>
        <v>14745</v>
      </c>
      <c r="Z34" s="85">
        <f t="shared" si="96"/>
        <v>0</v>
      </c>
      <c r="AA34" s="85">
        <f t="shared" si="96"/>
        <v>0</v>
      </c>
      <c r="AB34" s="85">
        <f t="shared" si="96"/>
        <v>0</v>
      </c>
      <c r="AC34" s="14">
        <f>SUM(AD34:AG34)</f>
        <v>0</v>
      </c>
      <c r="AD34" s="14"/>
      <c r="AE34" s="14"/>
      <c r="AF34" s="14"/>
      <c r="AG34" s="46"/>
      <c r="AH34" s="14">
        <f>SUM(AI34:AL34)</f>
        <v>14745</v>
      </c>
      <c r="AI34" s="85">
        <f aca="true" t="shared" si="97" ref="AI34:AI50">Y34+AD34</f>
        <v>14745</v>
      </c>
      <c r="AJ34" s="85">
        <f aca="true" t="shared" si="98" ref="AJ34:AJ50">Z34+AE34</f>
        <v>0</v>
      </c>
      <c r="AK34" s="85">
        <f aca="true" t="shared" si="99" ref="AK34:AK50">AA34+AF34</f>
        <v>0</v>
      </c>
      <c r="AL34" s="85">
        <f aca="true" t="shared" si="100" ref="AL34:AL50">AB34+AG34</f>
        <v>0</v>
      </c>
      <c r="AM34" s="14">
        <f>SUM(AN34:AQ34)</f>
        <v>0</v>
      </c>
      <c r="AN34" s="14"/>
      <c r="AO34" s="14"/>
      <c r="AP34" s="14"/>
      <c r="AQ34" s="46"/>
      <c r="AR34" s="14">
        <f aca="true" t="shared" si="101" ref="AR34:AR45">SUM(AS34:AV34)</f>
        <v>14745</v>
      </c>
      <c r="AS34" s="85">
        <f aca="true" t="shared" si="102" ref="AS34:AS44">AI34+AN34</f>
        <v>14745</v>
      </c>
      <c r="AT34" s="85">
        <f aca="true" t="shared" si="103" ref="AT34:AT44">AJ34+AO34</f>
        <v>0</v>
      </c>
      <c r="AU34" s="85">
        <f aca="true" t="shared" si="104" ref="AU34:AU44">AK34+AP34</f>
        <v>0</v>
      </c>
      <c r="AV34" s="85">
        <f aca="true" t="shared" si="105" ref="AV34:AV44">AL34+AQ34</f>
        <v>0</v>
      </c>
      <c r="AW34" s="14">
        <f aca="true" t="shared" si="106" ref="AW34:AW40">SUM(AX34:BA34)</f>
        <v>-14745</v>
      </c>
      <c r="AX34" s="14">
        <v>-14745</v>
      </c>
      <c r="AY34" s="14"/>
      <c r="AZ34" s="14"/>
      <c r="BA34" s="46"/>
      <c r="BB34" s="14">
        <f aca="true" t="shared" si="107" ref="BB34:BB57">SUM(BC34:BF34)</f>
        <v>0</v>
      </c>
      <c r="BC34" s="85">
        <f aca="true" t="shared" si="108" ref="BC34:BC44">AS34+AX34</f>
        <v>0</v>
      </c>
      <c r="BD34" s="85">
        <f aca="true" t="shared" si="109" ref="BD34:BD44">AT34+AY34</f>
        <v>0</v>
      </c>
      <c r="BE34" s="85">
        <f aca="true" t="shared" si="110" ref="BE34:BE44">AU34+AZ34</f>
        <v>0</v>
      </c>
      <c r="BF34" s="85">
        <f aca="true" t="shared" si="111" ref="BF34:BF44">AV34+BA34</f>
        <v>0</v>
      </c>
      <c r="BG34" s="57">
        <f aca="true" t="shared" si="112" ref="BG34:BG58">SUM(BH34:BK34)</f>
        <v>0</v>
      </c>
      <c r="BH34" s="57"/>
      <c r="BI34" s="57"/>
      <c r="BJ34" s="57"/>
      <c r="BK34" s="55"/>
      <c r="BL34" s="14">
        <f>SUM(BM34:BP34)</f>
        <v>0</v>
      </c>
      <c r="BM34" s="31">
        <f aca="true" t="shared" si="113" ref="BM34:BM44">BC34+BH34</f>
        <v>0</v>
      </c>
      <c r="BN34" s="31">
        <f aca="true" t="shared" si="114" ref="BN34:BN44">BD34+BI34</f>
        <v>0</v>
      </c>
      <c r="BO34" s="31">
        <f aca="true" t="shared" si="115" ref="BO34:BO44">BE34+BJ34</f>
        <v>0</v>
      </c>
      <c r="BP34" s="31">
        <f aca="true" t="shared" si="116" ref="BP34:BP44">BF34+BK34</f>
        <v>0</v>
      </c>
    </row>
    <row r="35" spans="1:68" s="15" customFormat="1" ht="88.5" customHeight="1">
      <c r="A35" s="51" t="s">
        <v>113</v>
      </c>
      <c r="B35" s="26" t="s">
        <v>84</v>
      </c>
      <c r="C35" s="26" t="s">
        <v>85</v>
      </c>
      <c r="D35" s="14"/>
      <c r="E35" s="14"/>
      <c r="F35" s="14"/>
      <c r="G35" s="14"/>
      <c r="H35" s="46"/>
      <c r="I35" s="14"/>
      <c r="J35" s="14"/>
      <c r="K35" s="14"/>
      <c r="L35" s="14"/>
      <c r="M35" s="46"/>
      <c r="N35" s="14"/>
      <c r="O35" s="85"/>
      <c r="P35" s="85"/>
      <c r="Q35" s="85"/>
      <c r="R35" s="85"/>
      <c r="S35" s="14"/>
      <c r="T35" s="14"/>
      <c r="U35" s="14"/>
      <c r="V35" s="14"/>
      <c r="W35" s="46"/>
      <c r="X35" s="14"/>
      <c r="Y35" s="85"/>
      <c r="Z35" s="85"/>
      <c r="AA35" s="85"/>
      <c r="AB35" s="85"/>
      <c r="AC35" s="14"/>
      <c r="AD35" s="14"/>
      <c r="AE35" s="14"/>
      <c r="AF35" s="14"/>
      <c r="AG35" s="46"/>
      <c r="AH35" s="14"/>
      <c r="AI35" s="85"/>
      <c r="AJ35" s="85"/>
      <c r="AK35" s="85"/>
      <c r="AL35" s="85"/>
      <c r="AM35" s="14"/>
      <c r="AN35" s="14"/>
      <c r="AO35" s="14"/>
      <c r="AP35" s="14"/>
      <c r="AQ35" s="46"/>
      <c r="AR35" s="14"/>
      <c r="AS35" s="85"/>
      <c r="AT35" s="85"/>
      <c r="AU35" s="85"/>
      <c r="AV35" s="85"/>
      <c r="AW35" s="14"/>
      <c r="AX35" s="14"/>
      <c r="AY35" s="14"/>
      <c r="AZ35" s="14"/>
      <c r="BA35" s="46"/>
      <c r="BB35" s="14"/>
      <c r="BC35" s="85"/>
      <c r="BD35" s="85"/>
      <c r="BE35" s="85"/>
      <c r="BF35" s="85"/>
      <c r="BG35" s="57">
        <f t="shared" si="112"/>
        <v>5000</v>
      </c>
      <c r="BH35" s="57"/>
      <c r="BI35" s="57"/>
      <c r="BJ35" s="57">
        <v>5000</v>
      </c>
      <c r="BK35" s="55"/>
      <c r="BL35" s="14">
        <f>SUM(BM35:BP35)</f>
        <v>5000</v>
      </c>
      <c r="BM35" s="31">
        <f>BC35+BH35</f>
        <v>0</v>
      </c>
      <c r="BN35" s="31">
        <f>BD35+BI35</f>
        <v>0</v>
      </c>
      <c r="BO35" s="31">
        <f>BE35+BJ35</f>
        <v>5000</v>
      </c>
      <c r="BP35" s="31">
        <f>BF35+BK35</f>
        <v>0</v>
      </c>
    </row>
    <row r="36" spans="1:68" s="15" customFormat="1" ht="48.75" customHeight="1">
      <c r="A36" s="109" t="s">
        <v>95</v>
      </c>
      <c r="B36" s="111" t="s">
        <v>18</v>
      </c>
      <c r="C36" s="68" t="s">
        <v>76</v>
      </c>
      <c r="D36" s="14"/>
      <c r="E36" s="85"/>
      <c r="F36" s="85"/>
      <c r="G36" s="85"/>
      <c r="H36" s="85"/>
      <c r="I36" s="14"/>
      <c r="J36" s="85"/>
      <c r="K36" s="85"/>
      <c r="L36" s="85"/>
      <c r="M36" s="85"/>
      <c r="N36" s="14"/>
      <c r="O36" s="85"/>
      <c r="P36" s="85"/>
      <c r="Q36" s="85"/>
      <c r="R36" s="85"/>
      <c r="S36" s="14">
        <f>SUM(T36:W36)</f>
        <v>6991.3</v>
      </c>
      <c r="T36" s="85">
        <v>6991.3</v>
      </c>
      <c r="U36" s="85"/>
      <c r="V36" s="85"/>
      <c r="W36" s="85"/>
      <c r="X36" s="14">
        <f>SUM(Y36:AB36)</f>
        <v>6991.3</v>
      </c>
      <c r="Y36" s="85">
        <f t="shared" si="96"/>
        <v>6991.3</v>
      </c>
      <c r="Z36" s="85">
        <f t="shared" si="96"/>
        <v>0</v>
      </c>
      <c r="AA36" s="85">
        <f t="shared" si="96"/>
        <v>0</v>
      </c>
      <c r="AB36" s="85">
        <f t="shared" si="96"/>
        <v>0</v>
      </c>
      <c r="AC36" s="14">
        <f>SUM(AD36:AG36)</f>
        <v>0</v>
      </c>
      <c r="AD36" s="85"/>
      <c r="AE36" s="85"/>
      <c r="AF36" s="85"/>
      <c r="AG36" s="85"/>
      <c r="AH36" s="14">
        <f>SUM(AI36:AL36)</f>
        <v>6991.3</v>
      </c>
      <c r="AI36" s="85">
        <f t="shared" si="97"/>
        <v>6991.3</v>
      </c>
      <c r="AJ36" s="85">
        <f t="shared" si="98"/>
        <v>0</v>
      </c>
      <c r="AK36" s="85">
        <f t="shared" si="99"/>
        <v>0</v>
      </c>
      <c r="AL36" s="85">
        <f t="shared" si="100"/>
        <v>0</v>
      </c>
      <c r="AM36" s="14">
        <f>SUM(AN36:AQ36)</f>
        <v>0</v>
      </c>
      <c r="AN36" s="85"/>
      <c r="AO36" s="85"/>
      <c r="AP36" s="85"/>
      <c r="AQ36" s="85"/>
      <c r="AR36" s="14">
        <f t="shared" si="101"/>
        <v>6991.3</v>
      </c>
      <c r="AS36" s="85">
        <f t="shared" si="102"/>
        <v>6991.3</v>
      </c>
      <c r="AT36" s="85">
        <f t="shared" si="103"/>
        <v>0</v>
      </c>
      <c r="AU36" s="85">
        <f t="shared" si="104"/>
        <v>0</v>
      </c>
      <c r="AV36" s="85">
        <f t="shared" si="105"/>
        <v>0</v>
      </c>
      <c r="AW36" s="14">
        <f t="shared" si="106"/>
        <v>7800.9</v>
      </c>
      <c r="AX36" s="85"/>
      <c r="AY36" s="85">
        <v>7800.9</v>
      </c>
      <c r="AZ36" s="85"/>
      <c r="BA36" s="85"/>
      <c r="BB36" s="14">
        <f t="shared" si="107"/>
        <v>14792.2</v>
      </c>
      <c r="BC36" s="85">
        <f t="shared" si="108"/>
        <v>6991.3</v>
      </c>
      <c r="BD36" s="85">
        <f t="shared" si="109"/>
        <v>7800.9</v>
      </c>
      <c r="BE36" s="85">
        <f t="shared" si="110"/>
        <v>0</v>
      </c>
      <c r="BF36" s="85">
        <f t="shared" si="111"/>
        <v>0</v>
      </c>
      <c r="BG36" s="57">
        <f t="shared" si="112"/>
        <v>0</v>
      </c>
      <c r="BH36" s="58"/>
      <c r="BI36" s="58"/>
      <c r="BJ36" s="58"/>
      <c r="BK36" s="58"/>
      <c r="BL36" s="14">
        <f>SUM(BM36:BP36)</f>
        <v>14792.2</v>
      </c>
      <c r="BM36" s="31">
        <f t="shared" si="113"/>
        <v>6991.3</v>
      </c>
      <c r="BN36" s="31">
        <f t="shared" si="114"/>
        <v>7800.9</v>
      </c>
      <c r="BO36" s="31">
        <f t="shared" si="115"/>
        <v>0</v>
      </c>
      <c r="BP36" s="31">
        <f t="shared" si="116"/>
        <v>0</v>
      </c>
    </row>
    <row r="37" spans="1:68" s="15" customFormat="1" ht="43.5" customHeight="1">
      <c r="A37" s="110"/>
      <c r="B37" s="112"/>
      <c r="C37" s="68" t="s">
        <v>69</v>
      </c>
      <c r="D37" s="14"/>
      <c r="E37" s="85"/>
      <c r="F37" s="85"/>
      <c r="G37" s="85"/>
      <c r="H37" s="85"/>
      <c r="I37" s="14"/>
      <c r="J37" s="85"/>
      <c r="K37" s="85"/>
      <c r="L37" s="85"/>
      <c r="M37" s="85"/>
      <c r="N37" s="14"/>
      <c r="O37" s="85"/>
      <c r="P37" s="85"/>
      <c r="Q37" s="85"/>
      <c r="R37" s="85"/>
      <c r="S37" s="14"/>
      <c r="T37" s="85"/>
      <c r="U37" s="85"/>
      <c r="V37" s="85"/>
      <c r="W37" s="85"/>
      <c r="X37" s="14"/>
      <c r="Y37" s="85"/>
      <c r="Z37" s="85"/>
      <c r="AA37" s="85"/>
      <c r="AB37" s="85"/>
      <c r="AC37" s="14"/>
      <c r="AD37" s="85"/>
      <c r="AE37" s="85"/>
      <c r="AF37" s="85"/>
      <c r="AG37" s="85"/>
      <c r="AH37" s="14"/>
      <c r="AI37" s="85"/>
      <c r="AJ37" s="85"/>
      <c r="AK37" s="85"/>
      <c r="AL37" s="85"/>
      <c r="AM37" s="14"/>
      <c r="AN37" s="85"/>
      <c r="AO37" s="85"/>
      <c r="AP37" s="85"/>
      <c r="AQ37" s="85"/>
      <c r="AR37" s="14"/>
      <c r="AS37" s="85"/>
      <c r="AT37" s="85"/>
      <c r="AU37" s="85"/>
      <c r="AV37" s="85"/>
      <c r="AW37" s="14">
        <f t="shared" si="106"/>
        <v>35312</v>
      </c>
      <c r="AX37" s="85">
        <v>35312</v>
      </c>
      <c r="AY37" s="85"/>
      <c r="AZ37" s="85"/>
      <c r="BA37" s="85"/>
      <c r="BB37" s="14">
        <f>SUM(BC37:BF37)</f>
        <v>35312</v>
      </c>
      <c r="BC37" s="85">
        <f aca="true" t="shared" si="117" ref="BC37:BF38">AS37+AX37</f>
        <v>35312</v>
      </c>
      <c r="BD37" s="85">
        <f t="shared" si="117"/>
        <v>0</v>
      </c>
      <c r="BE37" s="85">
        <f t="shared" si="117"/>
        <v>0</v>
      </c>
      <c r="BF37" s="85">
        <f t="shared" si="117"/>
        <v>0</v>
      </c>
      <c r="BG37" s="57">
        <f t="shared" si="112"/>
        <v>0</v>
      </c>
      <c r="BH37" s="58"/>
      <c r="BI37" s="58"/>
      <c r="BJ37" s="58"/>
      <c r="BK37" s="58"/>
      <c r="BL37" s="14">
        <f>SUM(BM37:BP37)</f>
        <v>35312</v>
      </c>
      <c r="BM37" s="31">
        <f t="shared" si="113"/>
        <v>35312</v>
      </c>
      <c r="BN37" s="31">
        <f t="shared" si="114"/>
        <v>0</v>
      </c>
      <c r="BO37" s="31">
        <f t="shared" si="115"/>
        <v>0</v>
      </c>
      <c r="BP37" s="31">
        <f t="shared" si="116"/>
        <v>0</v>
      </c>
    </row>
    <row r="38" spans="1:68" s="15" customFormat="1" ht="64.5" customHeight="1">
      <c r="A38" s="43" t="s">
        <v>41</v>
      </c>
      <c r="B38" s="26" t="s">
        <v>18</v>
      </c>
      <c r="C38" s="26" t="s">
        <v>71</v>
      </c>
      <c r="D38" s="14">
        <f>SUM(E38:H38)</f>
        <v>10600</v>
      </c>
      <c r="E38" s="85">
        <v>5600</v>
      </c>
      <c r="F38" s="85">
        <v>5000</v>
      </c>
      <c r="G38" s="85">
        <v>0</v>
      </c>
      <c r="H38" s="85">
        <v>0</v>
      </c>
      <c r="I38" s="14">
        <f>SUM(J38:M38)</f>
        <v>0</v>
      </c>
      <c r="J38" s="85"/>
      <c r="K38" s="85"/>
      <c r="L38" s="85"/>
      <c r="M38" s="85"/>
      <c r="N38" s="14">
        <f>SUM(O38:R38)</f>
        <v>10600</v>
      </c>
      <c r="O38" s="85">
        <f>E38+J38</f>
        <v>5600</v>
      </c>
      <c r="P38" s="85">
        <f>F38+K38</f>
        <v>5000</v>
      </c>
      <c r="Q38" s="85">
        <f>G38+L38</f>
        <v>0</v>
      </c>
      <c r="R38" s="85">
        <f>H38+M38</f>
        <v>0</v>
      </c>
      <c r="S38" s="14">
        <f>SUM(T38:W38)</f>
        <v>0</v>
      </c>
      <c r="T38" s="85"/>
      <c r="U38" s="85"/>
      <c r="V38" s="85"/>
      <c r="W38" s="85"/>
      <c r="X38" s="14">
        <f>SUM(Y38:AB38)</f>
        <v>10600</v>
      </c>
      <c r="Y38" s="85">
        <f>O38+T38</f>
        <v>5600</v>
      </c>
      <c r="Z38" s="85">
        <f>P38+U38</f>
        <v>5000</v>
      </c>
      <c r="AA38" s="85">
        <f>Q38+V38</f>
        <v>0</v>
      </c>
      <c r="AB38" s="85">
        <f>R38+W38</f>
        <v>0</v>
      </c>
      <c r="AC38" s="14">
        <f>SUM(AD38:AG38)</f>
        <v>0</v>
      </c>
      <c r="AD38" s="85"/>
      <c r="AE38" s="85"/>
      <c r="AF38" s="85"/>
      <c r="AG38" s="85"/>
      <c r="AH38" s="14">
        <f>SUM(AI38:AL38)</f>
        <v>10600</v>
      </c>
      <c r="AI38" s="85">
        <f>Y38+AD38</f>
        <v>5600</v>
      </c>
      <c r="AJ38" s="85">
        <f>Z38+AE38</f>
        <v>5000</v>
      </c>
      <c r="AK38" s="85">
        <f>AA38+AF38</f>
        <v>0</v>
      </c>
      <c r="AL38" s="85">
        <f>AB38+AG38</f>
        <v>0</v>
      </c>
      <c r="AM38" s="14">
        <f>SUM(AN38:AQ38)</f>
        <v>0</v>
      </c>
      <c r="AN38" s="85"/>
      <c r="AO38" s="85"/>
      <c r="AP38" s="85"/>
      <c r="AQ38" s="85"/>
      <c r="AR38" s="14">
        <f>SUM(AS38:AV38)</f>
        <v>10600</v>
      </c>
      <c r="AS38" s="85">
        <f>AI38+AN38</f>
        <v>5600</v>
      </c>
      <c r="AT38" s="85">
        <f>AJ38+AO38</f>
        <v>5000</v>
      </c>
      <c r="AU38" s="85">
        <f>AK38+AP38</f>
        <v>0</v>
      </c>
      <c r="AV38" s="85">
        <f>AL38+AQ38</f>
        <v>0</v>
      </c>
      <c r="AW38" s="14">
        <f t="shared" si="106"/>
        <v>0</v>
      </c>
      <c r="AX38" s="85"/>
      <c r="AY38" s="85"/>
      <c r="AZ38" s="85"/>
      <c r="BA38" s="85"/>
      <c r="BB38" s="14">
        <f>SUM(BC38:BF38)</f>
        <v>10600</v>
      </c>
      <c r="BC38" s="85">
        <f t="shared" si="117"/>
        <v>5600</v>
      </c>
      <c r="BD38" s="85">
        <f t="shared" si="117"/>
        <v>5000</v>
      </c>
      <c r="BE38" s="85">
        <f t="shared" si="117"/>
        <v>0</v>
      </c>
      <c r="BF38" s="85">
        <f t="shared" si="117"/>
        <v>0</v>
      </c>
      <c r="BG38" s="57">
        <f t="shared" si="112"/>
        <v>0</v>
      </c>
      <c r="BH38" s="58"/>
      <c r="BI38" s="58"/>
      <c r="BJ38" s="58"/>
      <c r="BK38" s="58"/>
      <c r="BL38" s="14">
        <f>SUM(BM38:BP38)</f>
        <v>10600</v>
      </c>
      <c r="BM38" s="31">
        <f t="shared" si="113"/>
        <v>5600</v>
      </c>
      <c r="BN38" s="31">
        <f t="shared" si="114"/>
        <v>5000</v>
      </c>
      <c r="BO38" s="31">
        <f t="shared" si="115"/>
        <v>0</v>
      </c>
      <c r="BP38" s="31">
        <f t="shared" si="116"/>
        <v>0</v>
      </c>
    </row>
    <row r="39" spans="1:68" s="16" customFormat="1" ht="80.25" customHeight="1">
      <c r="A39" s="43" t="s">
        <v>42</v>
      </c>
      <c r="B39" s="26" t="s">
        <v>27</v>
      </c>
      <c r="C39" s="26" t="s">
        <v>72</v>
      </c>
      <c r="D39" s="14">
        <f aca="true" t="shared" si="118" ref="D39:D57">SUM(E39:H39)</f>
        <v>71401.7</v>
      </c>
      <c r="E39" s="85">
        <v>61492.7</v>
      </c>
      <c r="F39" s="85">
        <v>9909</v>
      </c>
      <c r="G39" s="85">
        <v>0</v>
      </c>
      <c r="H39" s="85">
        <v>0</v>
      </c>
      <c r="I39" s="14">
        <f aca="true" t="shared" si="119" ref="I39:I57">SUM(J39:M39)</f>
        <v>-1551.1</v>
      </c>
      <c r="J39" s="85">
        <v>-1551.1</v>
      </c>
      <c r="K39" s="85"/>
      <c r="L39" s="85"/>
      <c r="M39" s="85"/>
      <c r="N39" s="14">
        <f aca="true" t="shared" si="120" ref="N39:N57">SUM(O39:R39)</f>
        <v>69850.6</v>
      </c>
      <c r="O39" s="85">
        <f t="shared" si="92"/>
        <v>59941.6</v>
      </c>
      <c r="P39" s="85">
        <f t="shared" si="93"/>
        <v>9909</v>
      </c>
      <c r="Q39" s="85">
        <f t="shared" si="94"/>
        <v>0</v>
      </c>
      <c r="R39" s="85">
        <f t="shared" si="95"/>
        <v>0</v>
      </c>
      <c r="S39" s="14">
        <f>SUM(T39:W39)</f>
        <v>0</v>
      </c>
      <c r="T39" s="85">
        <f>32437-3337-29100</f>
        <v>0</v>
      </c>
      <c r="U39" s="85"/>
      <c r="V39" s="85"/>
      <c r="W39" s="85"/>
      <c r="X39" s="14">
        <f>SUM(Y39:AB39)</f>
        <v>69850.6</v>
      </c>
      <c r="Y39" s="85">
        <f t="shared" si="96"/>
        <v>59941.6</v>
      </c>
      <c r="Z39" s="85">
        <f t="shared" si="96"/>
        <v>9909</v>
      </c>
      <c r="AA39" s="85">
        <f t="shared" si="96"/>
        <v>0</v>
      </c>
      <c r="AB39" s="85">
        <f t="shared" si="96"/>
        <v>0</v>
      </c>
      <c r="AC39" s="14">
        <f>SUM(AD39:AG39)</f>
        <v>1000</v>
      </c>
      <c r="AD39" s="85"/>
      <c r="AE39" s="85"/>
      <c r="AF39" s="85">
        <v>1000</v>
      </c>
      <c r="AG39" s="85"/>
      <c r="AH39" s="14">
        <f>SUM(AI39:AL39)</f>
        <v>70850.6</v>
      </c>
      <c r="AI39" s="85">
        <f t="shared" si="97"/>
        <v>59941.6</v>
      </c>
      <c r="AJ39" s="85">
        <f t="shared" si="98"/>
        <v>9909</v>
      </c>
      <c r="AK39" s="85">
        <f t="shared" si="99"/>
        <v>1000</v>
      </c>
      <c r="AL39" s="85">
        <f t="shared" si="100"/>
        <v>0</v>
      </c>
      <c r="AM39" s="14">
        <f>SUM(AN39:AQ39)</f>
        <v>0</v>
      </c>
      <c r="AN39" s="85"/>
      <c r="AO39" s="85"/>
      <c r="AP39" s="85"/>
      <c r="AQ39" s="85"/>
      <c r="AR39" s="14">
        <f t="shared" si="101"/>
        <v>70850.6</v>
      </c>
      <c r="AS39" s="85">
        <f t="shared" si="102"/>
        <v>59941.6</v>
      </c>
      <c r="AT39" s="85">
        <f t="shared" si="103"/>
        <v>9909</v>
      </c>
      <c r="AU39" s="85">
        <f t="shared" si="104"/>
        <v>1000</v>
      </c>
      <c r="AV39" s="85">
        <f t="shared" si="105"/>
        <v>0</v>
      </c>
      <c r="AW39" s="14">
        <f t="shared" si="106"/>
        <v>0</v>
      </c>
      <c r="AX39" s="85"/>
      <c r="AY39" s="85"/>
      <c r="AZ39" s="85"/>
      <c r="BA39" s="85"/>
      <c r="BB39" s="14">
        <f t="shared" si="107"/>
        <v>70850.6</v>
      </c>
      <c r="BC39" s="85">
        <f t="shared" si="108"/>
        <v>59941.6</v>
      </c>
      <c r="BD39" s="85">
        <f t="shared" si="109"/>
        <v>9909</v>
      </c>
      <c r="BE39" s="85">
        <f t="shared" si="110"/>
        <v>1000</v>
      </c>
      <c r="BF39" s="85">
        <f t="shared" si="111"/>
        <v>0</v>
      </c>
      <c r="BG39" s="57">
        <f t="shared" si="112"/>
        <v>7888.5</v>
      </c>
      <c r="BH39" s="58"/>
      <c r="BI39" s="58"/>
      <c r="BJ39" s="58">
        <f>4845.7+3042.8</f>
        <v>7888.5</v>
      </c>
      <c r="BK39" s="58"/>
      <c r="BL39" s="14">
        <f aca="true" t="shared" si="121" ref="BL39:BL57">SUM(BM39:BP39)</f>
        <v>78739.1</v>
      </c>
      <c r="BM39" s="31">
        <f t="shared" si="113"/>
        <v>59941.6</v>
      </c>
      <c r="BN39" s="31">
        <f t="shared" si="114"/>
        <v>9909</v>
      </c>
      <c r="BO39" s="31">
        <f t="shared" si="115"/>
        <v>8888.5</v>
      </c>
      <c r="BP39" s="31">
        <f t="shared" si="116"/>
        <v>0</v>
      </c>
    </row>
    <row r="40" spans="1:68" s="15" customFormat="1" ht="47.25" customHeight="1">
      <c r="A40" s="41" t="s">
        <v>13</v>
      </c>
      <c r="B40" s="24" t="s">
        <v>29</v>
      </c>
      <c r="C40" s="24" t="s">
        <v>66</v>
      </c>
      <c r="D40" s="14">
        <f>SUM(E40:H40)</f>
        <v>11504.9</v>
      </c>
      <c r="E40" s="85">
        <v>0</v>
      </c>
      <c r="F40" s="85">
        <v>6627.7</v>
      </c>
      <c r="G40" s="85">
        <v>4877.2</v>
      </c>
      <c r="H40" s="85">
        <v>0</v>
      </c>
      <c r="I40" s="14">
        <f>SUM(J40:M40)</f>
        <v>0</v>
      </c>
      <c r="J40" s="85"/>
      <c r="K40" s="85"/>
      <c r="L40" s="85"/>
      <c r="M40" s="85"/>
      <c r="N40" s="14">
        <f>SUM(O40:R40)</f>
        <v>11504.9</v>
      </c>
      <c r="O40" s="85">
        <f>E40+J40</f>
        <v>0</v>
      </c>
      <c r="P40" s="85">
        <f>F40+K40</f>
        <v>6627.7</v>
      </c>
      <c r="Q40" s="85">
        <f>G40+L40</f>
        <v>4877.2</v>
      </c>
      <c r="R40" s="85">
        <f>H40+M40</f>
        <v>0</v>
      </c>
      <c r="S40" s="14">
        <f>SUM(T40:W40)</f>
        <v>0</v>
      </c>
      <c r="T40" s="85"/>
      <c r="U40" s="85"/>
      <c r="V40" s="85"/>
      <c r="W40" s="85"/>
      <c r="X40" s="14">
        <f>SUM(Y40:AB40)</f>
        <v>11504.9</v>
      </c>
      <c r="Y40" s="85">
        <f t="shared" si="96"/>
        <v>0</v>
      </c>
      <c r="Z40" s="85">
        <f t="shared" si="96"/>
        <v>6627.7</v>
      </c>
      <c r="AA40" s="85">
        <f t="shared" si="96"/>
        <v>4877.2</v>
      </c>
      <c r="AB40" s="85">
        <f t="shared" si="96"/>
        <v>0</v>
      </c>
      <c r="AC40" s="14">
        <f>SUM(AD40:AG40)</f>
        <v>0</v>
      </c>
      <c r="AD40" s="85"/>
      <c r="AE40" s="85"/>
      <c r="AF40" s="85"/>
      <c r="AG40" s="85"/>
      <c r="AH40" s="14">
        <f>SUM(AI40:AL40)</f>
        <v>11504.9</v>
      </c>
      <c r="AI40" s="85">
        <f t="shared" si="97"/>
        <v>0</v>
      </c>
      <c r="AJ40" s="85">
        <f t="shared" si="98"/>
        <v>6627.7</v>
      </c>
      <c r="AK40" s="85">
        <f t="shared" si="99"/>
        <v>4877.2</v>
      </c>
      <c r="AL40" s="85">
        <f t="shared" si="100"/>
        <v>0</v>
      </c>
      <c r="AM40" s="14">
        <f>SUM(AN40:AQ40)</f>
        <v>0</v>
      </c>
      <c r="AN40" s="85"/>
      <c r="AO40" s="85"/>
      <c r="AP40" s="85"/>
      <c r="AQ40" s="85"/>
      <c r="AR40" s="14">
        <f t="shared" si="101"/>
        <v>11504.9</v>
      </c>
      <c r="AS40" s="85">
        <f t="shared" si="102"/>
        <v>0</v>
      </c>
      <c r="AT40" s="85">
        <f t="shared" si="103"/>
        <v>6627.7</v>
      </c>
      <c r="AU40" s="85">
        <f t="shared" si="104"/>
        <v>4877.2</v>
      </c>
      <c r="AV40" s="85">
        <f t="shared" si="105"/>
        <v>0</v>
      </c>
      <c r="AW40" s="14">
        <f t="shared" si="106"/>
        <v>-100</v>
      </c>
      <c r="AX40" s="85"/>
      <c r="AY40" s="85"/>
      <c r="AZ40" s="85">
        <v>-100</v>
      </c>
      <c r="BA40" s="85"/>
      <c r="BB40" s="14">
        <f t="shared" si="107"/>
        <v>11404.9</v>
      </c>
      <c r="BC40" s="85">
        <f t="shared" si="108"/>
        <v>0</v>
      </c>
      <c r="BD40" s="85">
        <f t="shared" si="109"/>
        <v>6627.7</v>
      </c>
      <c r="BE40" s="85">
        <f t="shared" si="110"/>
        <v>4777.2</v>
      </c>
      <c r="BF40" s="85">
        <f t="shared" si="111"/>
        <v>0</v>
      </c>
      <c r="BG40" s="57">
        <f t="shared" si="112"/>
        <v>0</v>
      </c>
      <c r="BH40" s="58"/>
      <c r="BI40" s="58"/>
      <c r="BJ40" s="58"/>
      <c r="BK40" s="58"/>
      <c r="BL40" s="14">
        <f t="shared" si="121"/>
        <v>11404.9</v>
      </c>
      <c r="BM40" s="31">
        <f t="shared" si="113"/>
        <v>0</v>
      </c>
      <c r="BN40" s="31">
        <f t="shared" si="114"/>
        <v>6627.7</v>
      </c>
      <c r="BO40" s="31">
        <f t="shared" si="115"/>
        <v>4777.2</v>
      </c>
      <c r="BP40" s="31">
        <f t="shared" si="116"/>
        <v>0</v>
      </c>
    </row>
    <row r="41" spans="1:68" s="15" customFormat="1" ht="82.5" customHeight="1">
      <c r="A41" s="90" t="s">
        <v>86</v>
      </c>
      <c r="B41" s="26" t="s">
        <v>88</v>
      </c>
      <c r="C41" s="26" t="s">
        <v>70</v>
      </c>
      <c r="D41" s="14">
        <f t="shared" si="118"/>
        <v>8526.4</v>
      </c>
      <c r="E41" s="85">
        <v>8526.4</v>
      </c>
      <c r="F41" s="85">
        <v>0</v>
      </c>
      <c r="G41" s="85">
        <v>0</v>
      </c>
      <c r="H41" s="85">
        <v>0</v>
      </c>
      <c r="I41" s="14">
        <f t="shared" si="119"/>
        <v>0</v>
      </c>
      <c r="J41" s="85"/>
      <c r="K41" s="85"/>
      <c r="L41" s="85"/>
      <c r="M41" s="85"/>
      <c r="N41" s="14">
        <f t="shared" si="120"/>
        <v>8526.4</v>
      </c>
      <c r="O41" s="85">
        <f t="shared" si="92"/>
        <v>8526.4</v>
      </c>
      <c r="P41" s="85">
        <f t="shared" si="93"/>
        <v>0</v>
      </c>
      <c r="Q41" s="85">
        <f t="shared" si="94"/>
        <v>0</v>
      </c>
      <c r="R41" s="85">
        <f t="shared" si="95"/>
        <v>0</v>
      </c>
      <c r="S41" s="14">
        <f aca="true" t="shared" si="122" ref="S41:S57">SUM(T41:W41)</f>
        <v>0</v>
      </c>
      <c r="T41" s="85"/>
      <c r="U41" s="85"/>
      <c r="V41" s="85"/>
      <c r="W41" s="85"/>
      <c r="X41" s="14">
        <f aca="true" t="shared" si="123" ref="X41:X57">SUM(Y41:AB41)</f>
        <v>8526.4</v>
      </c>
      <c r="Y41" s="85">
        <f aca="true" t="shared" si="124" ref="Y41:Y57">O41+T41</f>
        <v>8526.4</v>
      </c>
      <c r="Z41" s="85">
        <f aca="true" t="shared" si="125" ref="Z41:Z57">P41+U41</f>
        <v>0</v>
      </c>
      <c r="AA41" s="85">
        <f aca="true" t="shared" si="126" ref="AA41:AA57">Q41+V41</f>
        <v>0</v>
      </c>
      <c r="AB41" s="85">
        <f aca="true" t="shared" si="127" ref="AB41:AB57">R41+W41</f>
        <v>0</v>
      </c>
      <c r="AC41" s="14">
        <f aca="true" t="shared" si="128" ref="AC41:AC57">SUM(AD41:AG41)</f>
        <v>0</v>
      </c>
      <c r="AD41" s="85"/>
      <c r="AE41" s="85"/>
      <c r="AF41" s="85"/>
      <c r="AG41" s="85"/>
      <c r="AH41" s="14">
        <f aca="true" t="shared" si="129" ref="AH41:AH50">SUM(AI41:AL41)</f>
        <v>8526.4</v>
      </c>
      <c r="AI41" s="85">
        <f t="shared" si="97"/>
        <v>8526.4</v>
      </c>
      <c r="AJ41" s="85">
        <f t="shared" si="98"/>
        <v>0</v>
      </c>
      <c r="AK41" s="85">
        <f t="shared" si="99"/>
        <v>0</v>
      </c>
      <c r="AL41" s="85">
        <f t="shared" si="100"/>
        <v>0</v>
      </c>
      <c r="AM41" s="14">
        <f aca="true" t="shared" si="130" ref="AM41:AM57">SUM(AN41:AQ41)</f>
        <v>0</v>
      </c>
      <c r="AN41" s="85"/>
      <c r="AO41" s="85"/>
      <c r="AP41" s="85"/>
      <c r="AQ41" s="85"/>
      <c r="AR41" s="14">
        <f t="shared" si="101"/>
        <v>8526.4</v>
      </c>
      <c r="AS41" s="85">
        <f t="shared" si="102"/>
        <v>8526.4</v>
      </c>
      <c r="AT41" s="85">
        <f t="shared" si="103"/>
        <v>0</v>
      </c>
      <c r="AU41" s="85">
        <f t="shared" si="104"/>
        <v>0</v>
      </c>
      <c r="AV41" s="85">
        <f t="shared" si="105"/>
        <v>0</v>
      </c>
      <c r="AW41" s="14">
        <f aca="true" t="shared" si="131" ref="AW41:AW58">SUM(AX41:BA41)</f>
        <v>0</v>
      </c>
      <c r="AX41" s="85"/>
      <c r="AY41" s="85"/>
      <c r="AZ41" s="85"/>
      <c r="BA41" s="85"/>
      <c r="BB41" s="14">
        <f t="shared" si="107"/>
        <v>8526.4</v>
      </c>
      <c r="BC41" s="85">
        <f t="shared" si="108"/>
        <v>8526.4</v>
      </c>
      <c r="BD41" s="85">
        <f t="shared" si="109"/>
        <v>0</v>
      </c>
      <c r="BE41" s="85">
        <f t="shared" si="110"/>
        <v>0</v>
      </c>
      <c r="BF41" s="85">
        <f t="shared" si="111"/>
        <v>0</v>
      </c>
      <c r="BG41" s="57">
        <f t="shared" si="112"/>
        <v>-1455</v>
      </c>
      <c r="BH41" s="58">
        <v>-1455</v>
      </c>
      <c r="BI41" s="58"/>
      <c r="BJ41" s="58"/>
      <c r="BK41" s="58"/>
      <c r="BL41" s="14">
        <f t="shared" si="121"/>
        <v>7071.4</v>
      </c>
      <c r="BM41" s="31">
        <f t="shared" si="113"/>
        <v>7071.4</v>
      </c>
      <c r="BN41" s="31">
        <f t="shared" si="114"/>
        <v>0</v>
      </c>
      <c r="BO41" s="31">
        <f t="shared" si="115"/>
        <v>0</v>
      </c>
      <c r="BP41" s="31">
        <f t="shared" si="116"/>
        <v>0</v>
      </c>
    </row>
    <row r="42" spans="1:68" s="12" customFormat="1" ht="78" customHeight="1">
      <c r="A42" s="42" t="s">
        <v>50</v>
      </c>
      <c r="B42" s="26" t="s">
        <v>26</v>
      </c>
      <c r="C42" s="26" t="s">
        <v>75</v>
      </c>
      <c r="D42" s="14">
        <f t="shared" si="118"/>
        <v>36216</v>
      </c>
      <c r="E42" s="85">
        <v>6070.3</v>
      </c>
      <c r="F42" s="85">
        <v>30145.7</v>
      </c>
      <c r="G42" s="85">
        <v>0</v>
      </c>
      <c r="H42" s="85">
        <v>0</v>
      </c>
      <c r="I42" s="14">
        <f t="shared" si="119"/>
        <v>0</v>
      </c>
      <c r="J42" s="85"/>
      <c r="K42" s="85"/>
      <c r="L42" s="85"/>
      <c r="M42" s="85"/>
      <c r="N42" s="14">
        <f t="shared" si="120"/>
        <v>36216</v>
      </c>
      <c r="O42" s="85">
        <f t="shared" si="92"/>
        <v>6070.3</v>
      </c>
      <c r="P42" s="85">
        <f t="shared" si="93"/>
        <v>30145.7</v>
      </c>
      <c r="Q42" s="85">
        <f t="shared" si="94"/>
        <v>0</v>
      </c>
      <c r="R42" s="85">
        <f t="shared" si="95"/>
        <v>0</v>
      </c>
      <c r="S42" s="14">
        <f t="shared" si="122"/>
        <v>77538.8</v>
      </c>
      <c r="T42" s="85">
        <v>1789</v>
      </c>
      <c r="U42" s="85">
        <v>75749.8</v>
      </c>
      <c r="V42" s="85"/>
      <c r="W42" s="85"/>
      <c r="X42" s="14">
        <f t="shared" si="123"/>
        <v>113754.8</v>
      </c>
      <c r="Y42" s="85">
        <f t="shared" si="124"/>
        <v>7859.3</v>
      </c>
      <c r="Z42" s="85">
        <f t="shared" si="125"/>
        <v>105895.5</v>
      </c>
      <c r="AA42" s="85">
        <f t="shared" si="126"/>
        <v>0</v>
      </c>
      <c r="AB42" s="85">
        <f t="shared" si="127"/>
        <v>0</v>
      </c>
      <c r="AC42" s="14">
        <f t="shared" si="128"/>
        <v>0</v>
      </c>
      <c r="AD42" s="85"/>
      <c r="AE42" s="85"/>
      <c r="AF42" s="85"/>
      <c r="AG42" s="85"/>
      <c r="AH42" s="14">
        <f t="shared" si="129"/>
        <v>113754.8</v>
      </c>
      <c r="AI42" s="85">
        <f t="shared" si="97"/>
        <v>7859.3</v>
      </c>
      <c r="AJ42" s="85">
        <f t="shared" si="98"/>
        <v>105895.5</v>
      </c>
      <c r="AK42" s="85">
        <f t="shared" si="99"/>
        <v>0</v>
      </c>
      <c r="AL42" s="85">
        <f t="shared" si="100"/>
        <v>0</v>
      </c>
      <c r="AM42" s="14">
        <f t="shared" si="130"/>
        <v>0</v>
      </c>
      <c r="AN42" s="85"/>
      <c r="AO42" s="85"/>
      <c r="AP42" s="85"/>
      <c r="AQ42" s="85"/>
      <c r="AR42" s="14">
        <f t="shared" si="101"/>
        <v>113754.8</v>
      </c>
      <c r="AS42" s="85">
        <f t="shared" si="102"/>
        <v>7859.3</v>
      </c>
      <c r="AT42" s="85">
        <f t="shared" si="103"/>
        <v>105895.5</v>
      </c>
      <c r="AU42" s="85">
        <f t="shared" si="104"/>
        <v>0</v>
      </c>
      <c r="AV42" s="85">
        <f t="shared" si="105"/>
        <v>0</v>
      </c>
      <c r="AW42" s="14">
        <f t="shared" si="131"/>
        <v>0</v>
      </c>
      <c r="AX42" s="85"/>
      <c r="AY42" s="85"/>
      <c r="AZ42" s="85"/>
      <c r="BA42" s="85"/>
      <c r="BB42" s="14">
        <f t="shared" si="107"/>
        <v>113754.8</v>
      </c>
      <c r="BC42" s="85">
        <f t="shared" si="108"/>
        <v>7859.3</v>
      </c>
      <c r="BD42" s="85">
        <f t="shared" si="109"/>
        <v>105895.5</v>
      </c>
      <c r="BE42" s="85">
        <f t="shared" si="110"/>
        <v>0</v>
      </c>
      <c r="BF42" s="85">
        <f t="shared" si="111"/>
        <v>0</v>
      </c>
      <c r="BG42" s="57">
        <f t="shared" si="112"/>
        <v>-44507.1</v>
      </c>
      <c r="BH42" s="58"/>
      <c r="BI42" s="58">
        <v>-44507.1</v>
      </c>
      <c r="BJ42" s="58"/>
      <c r="BK42" s="58"/>
      <c r="BL42" s="14">
        <f t="shared" si="121"/>
        <v>69247.7</v>
      </c>
      <c r="BM42" s="31">
        <f t="shared" si="113"/>
        <v>7859.3</v>
      </c>
      <c r="BN42" s="31">
        <f t="shared" si="114"/>
        <v>61388.4</v>
      </c>
      <c r="BO42" s="31">
        <f t="shared" si="115"/>
        <v>0</v>
      </c>
      <c r="BP42" s="31">
        <f t="shared" si="116"/>
        <v>0</v>
      </c>
    </row>
    <row r="43" spans="1:68" s="12" customFormat="1" ht="118.5" customHeight="1">
      <c r="A43" s="44" t="s">
        <v>43</v>
      </c>
      <c r="B43" s="26" t="s">
        <v>26</v>
      </c>
      <c r="C43" s="26" t="s">
        <v>73</v>
      </c>
      <c r="D43" s="14">
        <f t="shared" si="118"/>
        <v>366194.4</v>
      </c>
      <c r="E43" s="85">
        <v>130935.7</v>
      </c>
      <c r="F43" s="85">
        <v>220258.7</v>
      </c>
      <c r="G43" s="85">
        <v>15000</v>
      </c>
      <c r="H43" s="85">
        <v>0</v>
      </c>
      <c r="I43" s="14">
        <f t="shared" si="119"/>
        <v>0</v>
      </c>
      <c r="J43" s="85"/>
      <c r="K43" s="85"/>
      <c r="L43" s="85"/>
      <c r="M43" s="85"/>
      <c r="N43" s="14">
        <f t="shared" si="120"/>
        <v>366194.4</v>
      </c>
      <c r="O43" s="85">
        <f t="shared" si="92"/>
        <v>130935.7</v>
      </c>
      <c r="P43" s="85">
        <f t="shared" si="93"/>
        <v>220258.7</v>
      </c>
      <c r="Q43" s="85">
        <f t="shared" si="94"/>
        <v>15000</v>
      </c>
      <c r="R43" s="85">
        <f t="shared" si="95"/>
        <v>0</v>
      </c>
      <c r="S43" s="14">
        <f t="shared" si="122"/>
        <v>60684.2</v>
      </c>
      <c r="T43" s="85">
        <v>28601.2</v>
      </c>
      <c r="U43" s="85">
        <v>27083</v>
      </c>
      <c r="V43" s="85">
        <v>5000</v>
      </c>
      <c r="W43" s="85"/>
      <c r="X43" s="14">
        <f t="shared" si="123"/>
        <v>426878.6</v>
      </c>
      <c r="Y43" s="85">
        <f t="shared" si="124"/>
        <v>159536.9</v>
      </c>
      <c r="Z43" s="85">
        <f t="shared" si="125"/>
        <v>247341.7</v>
      </c>
      <c r="AA43" s="85">
        <f t="shared" si="126"/>
        <v>20000</v>
      </c>
      <c r="AB43" s="85">
        <f t="shared" si="127"/>
        <v>0</v>
      </c>
      <c r="AC43" s="14">
        <f t="shared" si="128"/>
        <v>0</v>
      </c>
      <c r="AD43" s="85"/>
      <c r="AE43" s="85"/>
      <c r="AF43" s="85"/>
      <c r="AG43" s="85"/>
      <c r="AH43" s="14">
        <f t="shared" si="129"/>
        <v>426878.6</v>
      </c>
      <c r="AI43" s="85">
        <f t="shared" si="97"/>
        <v>159536.9</v>
      </c>
      <c r="AJ43" s="85">
        <f t="shared" si="98"/>
        <v>247341.7</v>
      </c>
      <c r="AK43" s="85">
        <f t="shared" si="99"/>
        <v>20000</v>
      </c>
      <c r="AL43" s="85">
        <f t="shared" si="100"/>
        <v>0</v>
      </c>
      <c r="AM43" s="14">
        <f t="shared" si="130"/>
        <v>0</v>
      </c>
      <c r="AN43" s="85"/>
      <c r="AO43" s="85"/>
      <c r="AP43" s="85"/>
      <c r="AQ43" s="85"/>
      <c r="AR43" s="14">
        <f t="shared" si="101"/>
        <v>426878.6</v>
      </c>
      <c r="AS43" s="85">
        <f t="shared" si="102"/>
        <v>159536.9</v>
      </c>
      <c r="AT43" s="85">
        <f t="shared" si="103"/>
        <v>247341.7</v>
      </c>
      <c r="AU43" s="85">
        <f t="shared" si="104"/>
        <v>20000</v>
      </c>
      <c r="AV43" s="85">
        <f t="shared" si="105"/>
        <v>0</v>
      </c>
      <c r="AW43" s="14">
        <f t="shared" si="131"/>
        <v>330835.7</v>
      </c>
      <c r="AX43" s="85">
        <f>-10721.3-7896.5-29813.7</f>
        <v>-48431.5</v>
      </c>
      <c r="AY43" s="85">
        <f>325385.8+26000</f>
        <v>351385.8</v>
      </c>
      <c r="AZ43" s="85">
        <v>27881.4</v>
      </c>
      <c r="BA43" s="85"/>
      <c r="BB43" s="14">
        <f t="shared" si="107"/>
        <v>757714.3</v>
      </c>
      <c r="BC43" s="85">
        <f t="shared" si="108"/>
        <v>111105.4</v>
      </c>
      <c r="BD43" s="85">
        <f t="shared" si="109"/>
        <v>598727.5</v>
      </c>
      <c r="BE43" s="85">
        <f t="shared" si="110"/>
        <v>47881.4</v>
      </c>
      <c r="BF43" s="85">
        <f t="shared" si="111"/>
        <v>0</v>
      </c>
      <c r="BG43" s="57">
        <f t="shared" si="112"/>
        <v>-4000.8999999999996</v>
      </c>
      <c r="BH43" s="58">
        <v>-3517.7</v>
      </c>
      <c r="BI43" s="58">
        <v>-483.2</v>
      </c>
      <c r="BJ43" s="58"/>
      <c r="BK43" s="58"/>
      <c r="BL43" s="14">
        <f t="shared" si="121"/>
        <v>753713.4</v>
      </c>
      <c r="BM43" s="85">
        <f t="shared" si="113"/>
        <v>107587.7</v>
      </c>
      <c r="BN43" s="85">
        <f t="shared" si="114"/>
        <v>598244.3</v>
      </c>
      <c r="BO43" s="31">
        <f t="shared" si="115"/>
        <v>47881.4</v>
      </c>
      <c r="BP43" s="31">
        <f t="shared" si="116"/>
        <v>0</v>
      </c>
    </row>
    <row r="44" spans="1:68" s="12" customFormat="1" ht="95.25" customHeight="1">
      <c r="A44" s="44" t="s">
        <v>52</v>
      </c>
      <c r="B44" s="26" t="s">
        <v>26</v>
      </c>
      <c r="C44" s="26" t="s">
        <v>73</v>
      </c>
      <c r="D44" s="14">
        <f t="shared" si="118"/>
        <v>15460.4</v>
      </c>
      <c r="E44" s="85">
        <v>491.1</v>
      </c>
      <c r="F44" s="85">
        <v>14969.3</v>
      </c>
      <c r="G44" s="85">
        <v>0</v>
      </c>
      <c r="H44" s="85">
        <v>0</v>
      </c>
      <c r="I44" s="14">
        <f t="shared" si="119"/>
        <v>0</v>
      </c>
      <c r="J44" s="85"/>
      <c r="K44" s="85"/>
      <c r="L44" s="85"/>
      <c r="M44" s="85"/>
      <c r="N44" s="14">
        <f t="shared" si="120"/>
        <v>15460.4</v>
      </c>
      <c r="O44" s="85">
        <f t="shared" si="92"/>
        <v>491.1</v>
      </c>
      <c r="P44" s="85">
        <f t="shared" si="93"/>
        <v>14969.3</v>
      </c>
      <c r="Q44" s="85">
        <f t="shared" si="94"/>
        <v>0</v>
      </c>
      <c r="R44" s="85">
        <f t="shared" si="95"/>
        <v>0</v>
      </c>
      <c r="S44" s="14">
        <f t="shared" si="122"/>
        <v>0</v>
      </c>
      <c r="T44" s="85"/>
      <c r="U44" s="85"/>
      <c r="V44" s="85"/>
      <c r="W44" s="85"/>
      <c r="X44" s="14">
        <f t="shared" si="123"/>
        <v>15460.4</v>
      </c>
      <c r="Y44" s="85">
        <f t="shared" si="124"/>
        <v>491.1</v>
      </c>
      <c r="Z44" s="85">
        <f t="shared" si="125"/>
        <v>14969.3</v>
      </c>
      <c r="AA44" s="85">
        <f t="shared" si="126"/>
        <v>0</v>
      </c>
      <c r="AB44" s="85">
        <f t="shared" si="127"/>
        <v>0</v>
      </c>
      <c r="AC44" s="14">
        <f t="shared" si="128"/>
        <v>0</v>
      </c>
      <c r="AD44" s="85"/>
      <c r="AE44" s="85"/>
      <c r="AF44" s="85"/>
      <c r="AG44" s="85"/>
      <c r="AH44" s="14">
        <f t="shared" si="129"/>
        <v>15460.4</v>
      </c>
      <c r="AI44" s="85">
        <f t="shared" si="97"/>
        <v>491.1</v>
      </c>
      <c r="AJ44" s="85">
        <f t="shared" si="98"/>
        <v>14969.3</v>
      </c>
      <c r="AK44" s="85">
        <f t="shared" si="99"/>
        <v>0</v>
      </c>
      <c r="AL44" s="85">
        <f t="shared" si="100"/>
        <v>0</v>
      </c>
      <c r="AM44" s="14">
        <f t="shared" si="130"/>
        <v>0</v>
      </c>
      <c r="AN44" s="85"/>
      <c r="AO44" s="85"/>
      <c r="AP44" s="85"/>
      <c r="AQ44" s="85"/>
      <c r="AR44" s="14">
        <f t="shared" si="101"/>
        <v>15460.4</v>
      </c>
      <c r="AS44" s="85">
        <f t="shared" si="102"/>
        <v>491.1</v>
      </c>
      <c r="AT44" s="85">
        <f t="shared" si="103"/>
        <v>14969.3</v>
      </c>
      <c r="AU44" s="85">
        <f t="shared" si="104"/>
        <v>0</v>
      </c>
      <c r="AV44" s="85">
        <f t="shared" si="105"/>
        <v>0</v>
      </c>
      <c r="AW44" s="14">
        <f t="shared" si="131"/>
        <v>1628</v>
      </c>
      <c r="AX44" s="85">
        <v>1628</v>
      </c>
      <c r="AY44" s="85"/>
      <c r="AZ44" s="85"/>
      <c r="BA44" s="85"/>
      <c r="BB44" s="14">
        <f t="shared" si="107"/>
        <v>17088.399999999998</v>
      </c>
      <c r="BC44" s="85">
        <f t="shared" si="108"/>
        <v>2119.1</v>
      </c>
      <c r="BD44" s="85">
        <f t="shared" si="109"/>
        <v>14969.3</v>
      </c>
      <c r="BE44" s="85">
        <f t="shared" si="110"/>
        <v>0</v>
      </c>
      <c r="BF44" s="85">
        <f t="shared" si="111"/>
        <v>0</v>
      </c>
      <c r="BG44" s="57">
        <f t="shared" si="112"/>
        <v>0</v>
      </c>
      <c r="BH44" s="58"/>
      <c r="BI44" s="58"/>
      <c r="BJ44" s="58"/>
      <c r="BK44" s="58"/>
      <c r="BL44" s="14">
        <f t="shared" si="121"/>
        <v>17088.399999999998</v>
      </c>
      <c r="BM44" s="31">
        <f t="shared" si="113"/>
        <v>2119.1</v>
      </c>
      <c r="BN44" s="31">
        <f t="shared" si="114"/>
        <v>14969.3</v>
      </c>
      <c r="BO44" s="31">
        <f t="shared" si="115"/>
        <v>0</v>
      </c>
      <c r="BP44" s="31">
        <f t="shared" si="116"/>
        <v>0</v>
      </c>
    </row>
    <row r="45" spans="1:68" s="12" customFormat="1" ht="58.5" customHeight="1">
      <c r="A45" s="72" t="s">
        <v>86</v>
      </c>
      <c r="B45" s="26" t="s">
        <v>26</v>
      </c>
      <c r="C45" s="26" t="s">
        <v>70</v>
      </c>
      <c r="D45" s="14"/>
      <c r="E45" s="85"/>
      <c r="F45" s="85"/>
      <c r="G45" s="85"/>
      <c r="H45" s="85"/>
      <c r="I45" s="14"/>
      <c r="J45" s="85"/>
      <c r="K45" s="85"/>
      <c r="L45" s="85"/>
      <c r="M45" s="85"/>
      <c r="N45" s="14"/>
      <c r="O45" s="85"/>
      <c r="P45" s="85"/>
      <c r="Q45" s="85"/>
      <c r="R45" s="85"/>
      <c r="S45" s="14"/>
      <c r="T45" s="85"/>
      <c r="U45" s="85"/>
      <c r="V45" s="85"/>
      <c r="W45" s="85"/>
      <c r="X45" s="14"/>
      <c r="Y45" s="85"/>
      <c r="Z45" s="85"/>
      <c r="AA45" s="85"/>
      <c r="AB45" s="85"/>
      <c r="AC45" s="14">
        <f t="shared" si="128"/>
        <v>5335</v>
      </c>
      <c r="AD45" s="85"/>
      <c r="AE45" s="85"/>
      <c r="AF45" s="85">
        <v>5335</v>
      </c>
      <c r="AG45" s="85"/>
      <c r="AH45" s="14">
        <f>SUM(AI45:AL45)</f>
        <v>5335</v>
      </c>
      <c r="AI45" s="85">
        <f>Y45+AD45</f>
        <v>0</v>
      </c>
      <c r="AJ45" s="85">
        <f>Z45+AE45</f>
        <v>0</v>
      </c>
      <c r="AK45" s="85">
        <f>AA45+AF45</f>
        <v>5335</v>
      </c>
      <c r="AL45" s="85">
        <f>AB45+AG45</f>
        <v>0</v>
      </c>
      <c r="AM45" s="14">
        <f t="shared" si="130"/>
        <v>0</v>
      </c>
      <c r="AN45" s="85"/>
      <c r="AO45" s="85"/>
      <c r="AP45" s="85"/>
      <c r="AQ45" s="85"/>
      <c r="AR45" s="14">
        <f t="shared" si="101"/>
        <v>5335</v>
      </c>
      <c r="AS45" s="85">
        <f>AI45+AN45</f>
        <v>0</v>
      </c>
      <c r="AT45" s="85">
        <f>AJ45+AO45</f>
        <v>0</v>
      </c>
      <c r="AU45" s="85">
        <f>AK45+AP45</f>
        <v>5335</v>
      </c>
      <c r="AV45" s="85">
        <f>AL45+AQ45</f>
        <v>0</v>
      </c>
      <c r="AW45" s="14">
        <f t="shared" si="131"/>
        <v>0</v>
      </c>
      <c r="AX45" s="85"/>
      <c r="AY45" s="85"/>
      <c r="AZ45" s="85"/>
      <c r="BA45" s="85"/>
      <c r="BB45" s="14">
        <f t="shared" si="107"/>
        <v>5335</v>
      </c>
      <c r="BC45" s="85">
        <f>AS45+AX45</f>
        <v>0</v>
      </c>
      <c r="BD45" s="85">
        <f>AT45+AY45</f>
        <v>0</v>
      </c>
      <c r="BE45" s="85">
        <f>AU45+AZ45</f>
        <v>5335</v>
      </c>
      <c r="BF45" s="85">
        <f>AV45+BA45</f>
        <v>0</v>
      </c>
      <c r="BG45" s="57">
        <f t="shared" si="112"/>
        <v>0</v>
      </c>
      <c r="BH45" s="58"/>
      <c r="BI45" s="58"/>
      <c r="BJ45" s="58"/>
      <c r="BK45" s="58"/>
      <c r="BL45" s="14">
        <f t="shared" si="121"/>
        <v>5335</v>
      </c>
      <c r="BM45" s="31">
        <f>BC45+BH45</f>
        <v>0</v>
      </c>
      <c r="BN45" s="31">
        <f>BD45+BI45</f>
        <v>0</v>
      </c>
      <c r="BO45" s="31">
        <f>BE45+BJ45</f>
        <v>5335</v>
      </c>
      <c r="BP45" s="31">
        <f>BF45+BK45</f>
        <v>0</v>
      </c>
    </row>
    <row r="46" spans="1:68" s="12" customFormat="1" ht="38.25" customHeight="1">
      <c r="A46" s="104" t="s">
        <v>45</v>
      </c>
      <c r="B46" s="102" t="s">
        <v>26</v>
      </c>
      <c r="C46" s="26" t="s">
        <v>75</v>
      </c>
      <c r="D46" s="14">
        <f t="shared" si="118"/>
        <v>104127.7</v>
      </c>
      <c r="E46" s="85">
        <v>0</v>
      </c>
      <c r="F46" s="85">
        <v>104127.7</v>
      </c>
      <c r="G46" s="85">
        <v>0</v>
      </c>
      <c r="H46" s="85">
        <v>0</v>
      </c>
      <c r="I46" s="14">
        <f t="shared" si="119"/>
        <v>0</v>
      </c>
      <c r="J46" s="85"/>
      <c r="K46" s="85"/>
      <c r="L46" s="85"/>
      <c r="M46" s="85"/>
      <c r="N46" s="14">
        <f t="shared" si="120"/>
        <v>104127.7</v>
      </c>
      <c r="O46" s="85">
        <f t="shared" si="92"/>
        <v>0</v>
      </c>
      <c r="P46" s="85">
        <f t="shared" si="93"/>
        <v>104127.7</v>
      </c>
      <c r="Q46" s="85">
        <f t="shared" si="94"/>
        <v>0</v>
      </c>
      <c r="R46" s="85">
        <f t="shared" si="95"/>
        <v>0</v>
      </c>
      <c r="S46" s="14">
        <f t="shared" si="122"/>
        <v>219.1</v>
      </c>
      <c r="T46" s="85"/>
      <c r="U46" s="85">
        <v>219.1</v>
      </c>
      <c r="V46" s="85"/>
      <c r="W46" s="85"/>
      <c r="X46" s="14">
        <f t="shared" si="123"/>
        <v>104346.8</v>
      </c>
      <c r="Y46" s="85">
        <f t="shared" si="124"/>
        <v>0</v>
      </c>
      <c r="Z46" s="85">
        <f t="shared" si="125"/>
        <v>104346.8</v>
      </c>
      <c r="AA46" s="85">
        <f t="shared" si="126"/>
        <v>0</v>
      </c>
      <c r="AB46" s="85">
        <f t="shared" si="127"/>
        <v>0</v>
      </c>
      <c r="AC46" s="14">
        <f t="shared" si="128"/>
        <v>0</v>
      </c>
      <c r="AD46" s="85"/>
      <c r="AE46" s="85"/>
      <c r="AF46" s="85"/>
      <c r="AG46" s="85"/>
      <c r="AH46" s="14">
        <f t="shared" si="129"/>
        <v>104346.8</v>
      </c>
      <c r="AI46" s="85">
        <f t="shared" si="97"/>
        <v>0</v>
      </c>
      <c r="AJ46" s="85">
        <f t="shared" si="98"/>
        <v>104346.8</v>
      </c>
      <c r="AK46" s="85">
        <f t="shared" si="99"/>
        <v>0</v>
      </c>
      <c r="AL46" s="85">
        <f t="shared" si="100"/>
        <v>0</v>
      </c>
      <c r="AM46" s="14">
        <f t="shared" si="130"/>
        <v>0</v>
      </c>
      <c r="AN46" s="85"/>
      <c r="AO46" s="85"/>
      <c r="AP46" s="85"/>
      <c r="AQ46" s="85"/>
      <c r="AR46" s="14">
        <f aca="true" t="shared" si="132" ref="AR46:AR57">SUM(AS46:AV46)</f>
        <v>104346.8</v>
      </c>
      <c r="AS46" s="85">
        <f aca="true" t="shared" si="133" ref="AS46:AS57">AI46+AN46</f>
        <v>0</v>
      </c>
      <c r="AT46" s="85">
        <f aca="true" t="shared" si="134" ref="AT46:AT57">AJ46+AO46</f>
        <v>104346.8</v>
      </c>
      <c r="AU46" s="85">
        <f aca="true" t="shared" si="135" ref="AU46:AU57">AK46+AP46</f>
        <v>0</v>
      </c>
      <c r="AV46" s="85">
        <f aca="true" t="shared" si="136" ref="AV46:AV57">AL46+AQ46</f>
        <v>0</v>
      </c>
      <c r="AW46" s="14">
        <f t="shared" si="131"/>
        <v>-16726.8</v>
      </c>
      <c r="AX46" s="85">
        <v>28273.2</v>
      </c>
      <c r="AY46" s="85">
        <v>-45000</v>
      </c>
      <c r="AZ46" s="85"/>
      <c r="BA46" s="85"/>
      <c r="BB46" s="14">
        <f t="shared" si="107"/>
        <v>87620</v>
      </c>
      <c r="BC46" s="85">
        <f aca="true" t="shared" si="137" ref="BC46:BC57">AS46+AX46</f>
        <v>28273.2</v>
      </c>
      <c r="BD46" s="85">
        <f aca="true" t="shared" si="138" ref="BD46:BD57">AT46+AY46</f>
        <v>59346.8</v>
      </c>
      <c r="BE46" s="85">
        <f aca="true" t="shared" si="139" ref="BE46:BE57">AU46+AZ46</f>
        <v>0</v>
      </c>
      <c r="BF46" s="85">
        <f aca="true" t="shared" si="140" ref="BF46:BF57">AV46+BA46</f>
        <v>0</v>
      </c>
      <c r="BG46" s="57">
        <f t="shared" si="112"/>
        <v>-22659</v>
      </c>
      <c r="BH46" s="58"/>
      <c r="BI46" s="58">
        <v>-22659</v>
      </c>
      <c r="BJ46" s="58"/>
      <c r="BK46" s="58"/>
      <c r="BL46" s="14">
        <f t="shared" si="121"/>
        <v>64961</v>
      </c>
      <c r="BM46" s="31">
        <f aca="true" t="shared" si="141" ref="BM46:BM57">BC46+BH46</f>
        <v>28273.2</v>
      </c>
      <c r="BN46" s="31">
        <f aca="true" t="shared" si="142" ref="BN46:BN57">BD46+BI46</f>
        <v>36687.8</v>
      </c>
      <c r="BO46" s="31">
        <f aca="true" t="shared" si="143" ref="BO46:BO57">BE46+BJ46</f>
        <v>0</v>
      </c>
      <c r="BP46" s="31">
        <f aca="true" t="shared" si="144" ref="BP46:BP57">BF46+BK46</f>
        <v>0</v>
      </c>
    </row>
    <row r="47" spans="1:68" s="12" customFormat="1" ht="42" customHeight="1">
      <c r="A47" s="105"/>
      <c r="B47" s="107"/>
      <c r="C47" s="26" t="s">
        <v>70</v>
      </c>
      <c r="D47" s="14">
        <f t="shared" si="118"/>
        <v>28078.8</v>
      </c>
      <c r="E47" s="85">
        <v>0</v>
      </c>
      <c r="F47" s="85">
        <v>28078.8</v>
      </c>
      <c r="G47" s="85">
        <v>0</v>
      </c>
      <c r="H47" s="85">
        <v>0</v>
      </c>
      <c r="I47" s="14">
        <f t="shared" si="119"/>
        <v>0</v>
      </c>
      <c r="J47" s="85"/>
      <c r="K47" s="85"/>
      <c r="L47" s="85"/>
      <c r="M47" s="85"/>
      <c r="N47" s="14">
        <f t="shared" si="120"/>
        <v>28078.8</v>
      </c>
      <c r="O47" s="85">
        <f t="shared" si="92"/>
        <v>0</v>
      </c>
      <c r="P47" s="85">
        <f t="shared" si="93"/>
        <v>28078.8</v>
      </c>
      <c r="Q47" s="85">
        <f t="shared" si="94"/>
        <v>0</v>
      </c>
      <c r="R47" s="85">
        <f t="shared" si="95"/>
        <v>0</v>
      </c>
      <c r="S47" s="14">
        <f t="shared" si="122"/>
        <v>2471.4</v>
      </c>
      <c r="T47" s="85">
        <v>669.2</v>
      </c>
      <c r="U47" s="85">
        <v>1802.2</v>
      </c>
      <c r="V47" s="85"/>
      <c r="W47" s="85"/>
      <c r="X47" s="14">
        <f t="shared" si="123"/>
        <v>30550.2</v>
      </c>
      <c r="Y47" s="85">
        <f t="shared" si="124"/>
        <v>669.2</v>
      </c>
      <c r="Z47" s="85">
        <f t="shared" si="125"/>
        <v>29881</v>
      </c>
      <c r="AA47" s="85">
        <f t="shared" si="126"/>
        <v>0</v>
      </c>
      <c r="AB47" s="85">
        <f t="shared" si="127"/>
        <v>0</v>
      </c>
      <c r="AC47" s="14">
        <f t="shared" si="128"/>
        <v>0</v>
      </c>
      <c r="AD47" s="85"/>
      <c r="AE47" s="85"/>
      <c r="AF47" s="85"/>
      <c r="AG47" s="85"/>
      <c r="AH47" s="14">
        <f t="shared" si="129"/>
        <v>30550.2</v>
      </c>
      <c r="AI47" s="85">
        <f t="shared" si="97"/>
        <v>669.2</v>
      </c>
      <c r="AJ47" s="85">
        <f t="shared" si="98"/>
        <v>29881</v>
      </c>
      <c r="AK47" s="85">
        <f t="shared" si="99"/>
        <v>0</v>
      </c>
      <c r="AL47" s="85">
        <f t="shared" si="100"/>
        <v>0</v>
      </c>
      <c r="AM47" s="14">
        <f t="shared" si="130"/>
        <v>0</v>
      </c>
      <c r="AN47" s="85"/>
      <c r="AO47" s="85"/>
      <c r="AP47" s="85"/>
      <c r="AQ47" s="85"/>
      <c r="AR47" s="14">
        <f t="shared" si="132"/>
        <v>30550.2</v>
      </c>
      <c r="AS47" s="85">
        <f t="shared" si="133"/>
        <v>669.2</v>
      </c>
      <c r="AT47" s="85">
        <f t="shared" si="134"/>
        <v>29881</v>
      </c>
      <c r="AU47" s="85">
        <f t="shared" si="135"/>
        <v>0</v>
      </c>
      <c r="AV47" s="85">
        <f t="shared" si="136"/>
        <v>0</v>
      </c>
      <c r="AW47" s="14">
        <f t="shared" si="131"/>
        <v>1227.8</v>
      </c>
      <c r="AX47" s="85">
        <v>713.9</v>
      </c>
      <c r="AY47" s="85">
        <v>513.9</v>
      </c>
      <c r="AZ47" s="85"/>
      <c r="BA47" s="85"/>
      <c r="BB47" s="14">
        <f t="shared" si="107"/>
        <v>31778</v>
      </c>
      <c r="BC47" s="85">
        <f t="shared" si="137"/>
        <v>1383.1</v>
      </c>
      <c r="BD47" s="85">
        <f t="shared" si="138"/>
        <v>30394.9</v>
      </c>
      <c r="BE47" s="85">
        <f t="shared" si="139"/>
        <v>0</v>
      </c>
      <c r="BF47" s="85">
        <f t="shared" si="140"/>
        <v>0</v>
      </c>
      <c r="BG47" s="57">
        <f t="shared" si="112"/>
        <v>-2612.7000000000003</v>
      </c>
      <c r="BH47" s="58">
        <v>456.2</v>
      </c>
      <c r="BI47" s="58">
        <v>-3068.9</v>
      </c>
      <c r="BJ47" s="58"/>
      <c r="BK47" s="58"/>
      <c r="BL47" s="14">
        <f t="shared" si="121"/>
        <v>29165.3</v>
      </c>
      <c r="BM47" s="31">
        <f t="shared" si="141"/>
        <v>1839.3</v>
      </c>
      <c r="BN47" s="31">
        <f t="shared" si="142"/>
        <v>27326</v>
      </c>
      <c r="BO47" s="31">
        <f t="shared" si="143"/>
        <v>0</v>
      </c>
      <c r="BP47" s="31">
        <f t="shared" si="144"/>
        <v>0</v>
      </c>
    </row>
    <row r="48" spans="1:68" s="12" customFormat="1" ht="41.25" customHeight="1">
      <c r="A48" s="106"/>
      <c r="B48" s="103"/>
      <c r="C48" s="26" t="s">
        <v>74</v>
      </c>
      <c r="D48" s="14">
        <f t="shared" si="118"/>
        <v>34920</v>
      </c>
      <c r="E48" s="85">
        <v>34920</v>
      </c>
      <c r="F48" s="85">
        <v>0</v>
      </c>
      <c r="G48" s="85">
        <v>0</v>
      </c>
      <c r="H48" s="85">
        <v>0</v>
      </c>
      <c r="I48" s="14">
        <f t="shared" si="119"/>
        <v>0</v>
      </c>
      <c r="J48" s="85"/>
      <c r="K48" s="85"/>
      <c r="L48" s="85"/>
      <c r="M48" s="85"/>
      <c r="N48" s="14">
        <f t="shared" si="120"/>
        <v>34920</v>
      </c>
      <c r="O48" s="85">
        <f t="shared" si="92"/>
        <v>34920</v>
      </c>
      <c r="P48" s="85">
        <f t="shared" si="93"/>
        <v>0</v>
      </c>
      <c r="Q48" s="85">
        <f t="shared" si="94"/>
        <v>0</v>
      </c>
      <c r="R48" s="85">
        <f t="shared" si="95"/>
        <v>0</v>
      </c>
      <c r="S48" s="14">
        <f t="shared" si="122"/>
        <v>21577.9</v>
      </c>
      <c r="T48" s="85">
        <v>766</v>
      </c>
      <c r="U48" s="85">
        <v>20811.9</v>
      </c>
      <c r="V48" s="85"/>
      <c r="W48" s="85"/>
      <c r="X48" s="14">
        <f t="shared" si="123"/>
        <v>56497.9</v>
      </c>
      <c r="Y48" s="85">
        <f t="shared" si="124"/>
        <v>35686</v>
      </c>
      <c r="Z48" s="85">
        <f t="shared" si="125"/>
        <v>20811.9</v>
      </c>
      <c r="AA48" s="85">
        <f t="shared" si="126"/>
        <v>0</v>
      </c>
      <c r="AB48" s="85">
        <f t="shared" si="127"/>
        <v>0</v>
      </c>
      <c r="AC48" s="14">
        <f t="shared" si="128"/>
        <v>16145.8</v>
      </c>
      <c r="AD48" s="85"/>
      <c r="AE48" s="85">
        <v>16145.8</v>
      </c>
      <c r="AF48" s="85"/>
      <c r="AG48" s="85"/>
      <c r="AH48" s="14">
        <f t="shared" si="129"/>
        <v>72643.7</v>
      </c>
      <c r="AI48" s="85">
        <f t="shared" si="97"/>
        <v>35686</v>
      </c>
      <c r="AJ48" s="85">
        <f t="shared" si="98"/>
        <v>36957.7</v>
      </c>
      <c r="AK48" s="85">
        <f t="shared" si="99"/>
        <v>0</v>
      </c>
      <c r="AL48" s="85">
        <f t="shared" si="100"/>
        <v>0</v>
      </c>
      <c r="AM48" s="14">
        <f t="shared" si="130"/>
        <v>0</v>
      </c>
      <c r="AN48" s="85"/>
      <c r="AO48" s="85"/>
      <c r="AP48" s="85"/>
      <c r="AQ48" s="85"/>
      <c r="AR48" s="14">
        <f t="shared" si="132"/>
        <v>72643.7</v>
      </c>
      <c r="AS48" s="85">
        <f t="shared" si="133"/>
        <v>35686</v>
      </c>
      <c r="AT48" s="85">
        <f t="shared" si="134"/>
        <v>36957.7</v>
      </c>
      <c r="AU48" s="85">
        <f t="shared" si="135"/>
        <v>0</v>
      </c>
      <c r="AV48" s="85">
        <f t="shared" si="136"/>
        <v>0</v>
      </c>
      <c r="AW48" s="14">
        <f t="shared" si="131"/>
        <v>12837.5</v>
      </c>
      <c r="AX48" s="85">
        <f>14777.5-1940</f>
        <v>12837.5</v>
      </c>
      <c r="AY48" s="85"/>
      <c r="AZ48" s="85"/>
      <c r="BA48" s="85"/>
      <c r="BB48" s="14">
        <f t="shared" si="107"/>
        <v>85481.2</v>
      </c>
      <c r="BC48" s="85">
        <f t="shared" si="137"/>
        <v>48523.5</v>
      </c>
      <c r="BD48" s="85">
        <f t="shared" si="138"/>
        <v>36957.7</v>
      </c>
      <c r="BE48" s="85">
        <f t="shared" si="139"/>
        <v>0</v>
      </c>
      <c r="BF48" s="85">
        <f t="shared" si="140"/>
        <v>0</v>
      </c>
      <c r="BG48" s="57">
        <f t="shared" si="112"/>
        <v>-5866.6</v>
      </c>
      <c r="BH48" s="58">
        <v>-5866.6</v>
      </c>
      <c r="BI48" s="58"/>
      <c r="BJ48" s="58"/>
      <c r="BK48" s="58"/>
      <c r="BL48" s="14">
        <f t="shared" si="121"/>
        <v>79614.6</v>
      </c>
      <c r="BM48" s="85">
        <f t="shared" si="141"/>
        <v>42656.9</v>
      </c>
      <c r="BN48" s="85">
        <f t="shared" si="142"/>
        <v>36957.7</v>
      </c>
      <c r="BO48" s="31">
        <f t="shared" si="143"/>
        <v>0</v>
      </c>
      <c r="BP48" s="31">
        <f t="shared" si="144"/>
        <v>0</v>
      </c>
    </row>
    <row r="49" spans="1:68" s="15" customFormat="1" ht="74.25" customHeight="1">
      <c r="A49" s="41" t="s">
        <v>44</v>
      </c>
      <c r="B49" s="26" t="s">
        <v>26</v>
      </c>
      <c r="C49" s="26" t="s">
        <v>70</v>
      </c>
      <c r="D49" s="14">
        <f t="shared" si="118"/>
        <v>242483.5</v>
      </c>
      <c r="E49" s="85">
        <v>104334</v>
      </c>
      <c r="F49" s="85">
        <v>138149.5</v>
      </c>
      <c r="G49" s="85">
        <v>0</v>
      </c>
      <c r="H49" s="85">
        <v>0</v>
      </c>
      <c r="I49" s="14">
        <f t="shared" si="119"/>
        <v>0</v>
      </c>
      <c r="J49" s="85"/>
      <c r="K49" s="85"/>
      <c r="L49" s="85"/>
      <c r="M49" s="85"/>
      <c r="N49" s="14">
        <f t="shared" si="120"/>
        <v>242483.5</v>
      </c>
      <c r="O49" s="85">
        <f t="shared" si="92"/>
        <v>104334</v>
      </c>
      <c r="P49" s="85">
        <f t="shared" si="93"/>
        <v>138149.5</v>
      </c>
      <c r="Q49" s="85">
        <f t="shared" si="94"/>
        <v>0</v>
      </c>
      <c r="R49" s="85">
        <f t="shared" si="95"/>
        <v>0</v>
      </c>
      <c r="S49" s="14">
        <f t="shared" si="122"/>
        <v>39074.4</v>
      </c>
      <c r="T49" s="85"/>
      <c r="U49" s="85">
        <v>39074.4</v>
      </c>
      <c r="V49" s="85"/>
      <c r="W49" s="85"/>
      <c r="X49" s="14">
        <f t="shared" si="123"/>
        <v>281557.9</v>
      </c>
      <c r="Y49" s="85">
        <f t="shared" si="124"/>
        <v>104334</v>
      </c>
      <c r="Z49" s="85">
        <f t="shared" si="125"/>
        <v>177223.9</v>
      </c>
      <c r="AA49" s="85">
        <f t="shared" si="126"/>
        <v>0</v>
      </c>
      <c r="AB49" s="85">
        <f t="shared" si="127"/>
        <v>0</v>
      </c>
      <c r="AC49" s="14">
        <f t="shared" si="128"/>
        <v>-10921.200000000004</v>
      </c>
      <c r="AD49" s="85"/>
      <c r="AE49" s="85">
        <f>6445.7+30000-47366.9</f>
        <v>-10921.200000000004</v>
      </c>
      <c r="AF49" s="85"/>
      <c r="AG49" s="85"/>
      <c r="AH49" s="14">
        <f t="shared" si="129"/>
        <v>270636.69999999995</v>
      </c>
      <c r="AI49" s="85">
        <f t="shared" si="97"/>
        <v>104334</v>
      </c>
      <c r="AJ49" s="85">
        <f t="shared" si="98"/>
        <v>166302.69999999998</v>
      </c>
      <c r="AK49" s="85">
        <f t="shared" si="99"/>
        <v>0</v>
      </c>
      <c r="AL49" s="85">
        <f t="shared" si="100"/>
        <v>0</v>
      </c>
      <c r="AM49" s="14">
        <f t="shared" si="130"/>
        <v>0</v>
      </c>
      <c r="AN49" s="85"/>
      <c r="AO49" s="85"/>
      <c r="AP49" s="85"/>
      <c r="AQ49" s="85"/>
      <c r="AR49" s="14">
        <f t="shared" si="132"/>
        <v>270636.69999999995</v>
      </c>
      <c r="AS49" s="85">
        <f t="shared" si="133"/>
        <v>104334</v>
      </c>
      <c r="AT49" s="85">
        <f t="shared" si="134"/>
        <v>166302.69999999998</v>
      </c>
      <c r="AU49" s="85">
        <f t="shared" si="135"/>
        <v>0</v>
      </c>
      <c r="AV49" s="85">
        <f t="shared" si="136"/>
        <v>0</v>
      </c>
      <c r="AW49" s="14">
        <f t="shared" si="131"/>
        <v>22433.799999999996</v>
      </c>
      <c r="AX49" s="85">
        <v>-12492.4</v>
      </c>
      <c r="AY49" s="85">
        <v>34926.2</v>
      </c>
      <c r="AZ49" s="85"/>
      <c r="BA49" s="85"/>
      <c r="BB49" s="14">
        <f t="shared" si="107"/>
        <v>293070.5</v>
      </c>
      <c r="BC49" s="85">
        <f t="shared" si="137"/>
        <v>91841.6</v>
      </c>
      <c r="BD49" s="85">
        <f t="shared" si="138"/>
        <v>201228.89999999997</v>
      </c>
      <c r="BE49" s="85">
        <f t="shared" si="139"/>
        <v>0</v>
      </c>
      <c r="BF49" s="85">
        <f t="shared" si="140"/>
        <v>0</v>
      </c>
      <c r="BG49" s="57">
        <f t="shared" si="112"/>
        <v>20762.8</v>
      </c>
      <c r="BH49" s="58"/>
      <c r="BI49" s="58">
        <v>20762.8</v>
      </c>
      <c r="BJ49" s="58"/>
      <c r="BK49" s="58"/>
      <c r="BL49" s="14">
        <f t="shared" si="121"/>
        <v>313833.29999999993</v>
      </c>
      <c r="BM49" s="85">
        <f t="shared" si="141"/>
        <v>91841.6</v>
      </c>
      <c r="BN49" s="85">
        <f t="shared" si="142"/>
        <v>221991.69999999995</v>
      </c>
      <c r="BO49" s="31">
        <f t="shared" si="143"/>
        <v>0</v>
      </c>
      <c r="BP49" s="31">
        <f t="shared" si="144"/>
        <v>0</v>
      </c>
    </row>
    <row r="50" spans="1:68" s="15" customFormat="1" ht="45" customHeight="1">
      <c r="A50" s="42" t="s">
        <v>51</v>
      </c>
      <c r="B50" s="26" t="s">
        <v>26</v>
      </c>
      <c r="C50" s="26" t="s">
        <v>70</v>
      </c>
      <c r="D50" s="14">
        <f t="shared" si="118"/>
        <v>93137.8</v>
      </c>
      <c r="E50" s="85">
        <v>93137.8</v>
      </c>
      <c r="F50" s="85">
        <v>0</v>
      </c>
      <c r="G50" s="85">
        <v>0</v>
      </c>
      <c r="H50" s="85">
        <v>0</v>
      </c>
      <c r="I50" s="14">
        <f t="shared" si="119"/>
        <v>0</v>
      </c>
      <c r="J50" s="85"/>
      <c r="K50" s="85"/>
      <c r="L50" s="85"/>
      <c r="M50" s="85"/>
      <c r="N50" s="14">
        <f t="shared" si="120"/>
        <v>93137.8</v>
      </c>
      <c r="O50" s="85">
        <f t="shared" si="92"/>
        <v>93137.8</v>
      </c>
      <c r="P50" s="85">
        <f t="shared" si="93"/>
        <v>0</v>
      </c>
      <c r="Q50" s="85">
        <f t="shared" si="94"/>
        <v>0</v>
      </c>
      <c r="R50" s="85">
        <f t="shared" si="95"/>
        <v>0</v>
      </c>
      <c r="S50" s="14">
        <f t="shared" si="122"/>
        <v>26712.9</v>
      </c>
      <c r="T50" s="85">
        <f>44094.3-22746.5</f>
        <v>21347.800000000003</v>
      </c>
      <c r="U50" s="85">
        <v>5365.1</v>
      </c>
      <c r="V50" s="85"/>
      <c r="W50" s="85"/>
      <c r="X50" s="14">
        <f t="shared" si="123"/>
        <v>119850.70000000001</v>
      </c>
      <c r="Y50" s="85">
        <f t="shared" si="124"/>
        <v>114485.6</v>
      </c>
      <c r="Z50" s="85">
        <f t="shared" si="125"/>
        <v>5365.1</v>
      </c>
      <c r="AA50" s="85">
        <f t="shared" si="126"/>
        <v>0</v>
      </c>
      <c r="AB50" s="85">
        <f t="shared" si="127"/>
        <v>0</v>
      </c>
      <c r="AC50" s="14">
        <f t="shared" si="128"/>
        <v>0</v>
      </c>
      <c r="AD50" s="85"/>
      <c r="AE50" s="85"/>
      <c r="AF50" s="85"/>
      <c r="AG50" s="85"/>
      <c r="AH50" s="14">
        <f t="shared" si="129"/>
        <v>119850.70000000001</v>
      </c>
      <c r="AI50" s="85">
        <f t="shared" si="97"/>
        <v>114485.6</v>
      </c>
      <c r="AJ50" s="85">
        <f t="shared" si="98"/>
        <v>5365.1</v>
      </c>
      <c r="AK50" s="85">
        <f t="shared" si="99"/>
        <v>0</v>
      </c>
      <c r="AL50" s="85">
        <f t="shared" si="100"/>
        <v>0</v>
      </c>
      <c r="AM50" s="14">
        <f t="shared" si="130"/>
        <v>45819.4</v>
      </c>
      <c r="AN50" s="85">
        <v>45819.4</v>
      </c>
      <c r="AO50" s="85"/>
      <c r="AP50" s="85"/>
      <c r="AQ50" s="85"/>
      <c r="AR50" s="14">
        <f t="shared" si="132"/>
        <v>165670.1</v>
      </c>
      <c r="AS50" s="85">
        <f t="shared" si="133"/>
        <v>160305</v>
      </c>
      <c r="AT50" s="85">
        <f t="shared" si="134"/>
        <v>5365.1</v>
      </c>
      <c r="AU50" s="85">
        <f t="shared" si="135"/>
        <v>0</v>
      </c>
      <c r="AV50" s="85">
        <f t="shared" si="136"/>
        <v>0</v>
      </c>
      <c r="AW50" s="14">
        <f t="shared" si="131"/>
        <v>0</v>
      </c>
      <c r="AX50" s="85"/>
      <c r="AY50" s="85"/>
      <c r="AZ50" s="85"/>
      <c r="BA50" s="85"/>
      <c r="BB50" s="14">
        <f t="shared" si="107"/>
        <v>165670.1</v>
      </c>
      <c r="BC50" s="85">
        <f t="shared" si="137"/>
        <v>160305</v>
      </c>
      <c r="BD50" s="85">
        <f t="shared" si="138"/>
        <v>5365.1</v>
      </c>
      <c r="BE50" s="85">
        <f t="shared" si="139"/>
        <v>0</v>
      </c>
      <c r="BF50" s="85">
        <f t="shared" si="140"/>
        <v>0</v>
      </c>
      <c r="BG50" s="57">
        <f t="shared" si="112"/>
        <v>-30659.2</v>
      </c>
      <c r="BH50" s="58">
        <v>-30659.2</v>
      </c>
      <c r="BI50" s="58"/>
      <c r="BJ50" s="58"/>
      <c r="BK50" s="58"/>
      <c r="BL50" s="14">
        <f t="shared" si="121"/>
        <v>135010.9</v>
      </c>
      <c r="BM50" s="85">
        <f t="shared" si="141"/>
        <v>129645.8</v>
      </c>
      <c r="BN50" s="85">
        <f t="shared" si="142"/>
        <v>5365.1</v>
      </c>
      <c r="BO50" s="31">
        <f t="shared" si="143"/>
        <v>0</v>
      </c>
      <c r="BP50" s="31">
        <f t="shared" si="144"/>
        <v>0</v>
      </c>
    </row>
    <row r="51" spans="1:68" s="15" customFormat="1" ht="78" customHeight="1">
      <c r="A51" s="64" t="s">
        <v>93</v>
      </c>
      <c r="B51" s="91" t="s">
        <v>26</v>
      </c>
      <c r="C51" s="24" t="s">
        <v>94</v>
      </c>
      <c r="D51" s="14"/>
      <c r="E51" s="85"/>
      <c r="F51" s="85"/>
      <c r="G51" s="85"/>
      <c r="H51" s="85"/>
      <c r="I51" s="14"/>
      <c r="J51" s="85"/>
      <c r="K51" s="85"/>
      <c r="L51" s="85"/>
      <c r="M51" s="85"/>
      <c r="N51" s="14"/>
      <c r="O51" s="85"/>
      <c r="P51" s="85"/>
      <c r="Q51" s="85"/>
      <c r="R51" s="85"/>
      <c r="S51" s="14">
        <f t="shared" si="122"/>
        <v>336477.1</v>
      </c>
      <c r="T51" s="85">
        <v>336477.1</v>
      </c>
      <c r="U51" s="85"/>
      <c r="V51" s="85"/>
      <c r="W51" s="85"/>
      <c r="X51" s="14">
        <f>SUM(Y51:AB51)</f>
        <v>336477.1</v>
      </c>
      <c r="Y51" s="85">
        <f>O51+T51</f>
        <v>336477.1</v>
      </c>
      <c r="Z51" s="85">
        <f>P51+U51</f>
        <v>0</v>
      </c>
      <c r="AA51" s="85">
        <f>Q51+V51</f>
        <v>0</v>
      </c>
      <c r="AB51" s="85">
        <f>R51+W51</f>
        <v>0</v>
      </c>
      <c r="AC51" s="14">
        <f t="shared" si="128"/>
        <v>-57200</v>
      </c>
      <c r="AD51" s="85">
        <v>-57200</v>
      </c>
      <c r="AE51" s="85"/>
      <c r="AF51" s="85"/>
      <c r="AG51" s="85"/>
      <c r="AH51" s="14">
        <f aca="true" t="shared" si="145" ref="AH51:AH57">SUM(AI51:AL51)</f>
        <v>279277.1</v>
      </c>
      <c r="AI51" s="85">
        <f aca="true" t="shared" si="146" ref="AI51:AL57">Y51+AD51</f>
        <v>279277.1</v>
      </c>
      <c r="AJ51" s="85">
        <f t="shared" si="146"/>
        <v>0</v>
      </c>
      <c r="AK51" s="85">
        <f t="shared" si="146"/>
        <v>0</v>
      </c>
      <c r="AL51" s="85">
        <f t="shared" si="146"/>
        <v>0</v>
      </c>
      <c r="AM51" s="14">
        <f t="shared" si="130"/>
        <v>0</v>
      </c>
      <c r="AN51" s="85"/>
      <c r="AO51" s="85"/>
      <c r="AP51" s="85"/>
      <c r="AQ51" s="85"/>
      <c r="AR51" s="14">
        <f t="shared" si="132"/>
        <v>279277.1</v>
      </c>
      <c r="AS51" s="85">
        <f t="shared" si="133"/>
        <v>279277.1</v>
      </c>
      <c r="AT51" s="85">
        <f t="shared" si="134"/>
        <v>0</v>
      </c>
      <c r="AU51" s="85">
        <f t="shared" si="135"/>
        <v>0</v>
      </c>
      <c r="AV51" s="85">
        <f t="shared" si="136"/>
        <v>0</v>
      </c>
      <c r="AW51" s="14">
        <f t="shared" si="131"/>
        <v>21753.7</v>
      </c>
      <c r="AX51" s="85">
        <f>-10000+31753.7</f>
        <v>21753.7</v>
      </c>
      <c r="AY51" s="85"/>
      <c r="AZ51" s="85"/>
      <c r="BA51" s="85"/>
      <c r="BB51" s="14">
        <f t="shared" si="107"/>
        <v>301030.8</v>
      </c>
      <c r="BC51" s="85">
        <f t="shared" si="137"/>
        <v>301030.8</v>
      </c>
      <c r="BD51" s="85">
        <f t="shared" si="138"/>
        <v>0</v>
      </c>
      <c r="BE51" s="85">
        <f t="shared" si="139"/>
        <v>0</v>
      </c>
      <c r="BF51" s="85">
        <f t="shared" si="140"/>
        <v>0</v>
      </c>
      <c r="BG51" s="57">
        <f t="shared" si="112"/>
        <v>109438</v>
      </c>
      <c r="BH51" s="58">
        <v>109438</v>
      </c>
      <c r="BI51" s="58"/>
      <c r="BJ51" s="58"/>
      <c r="BK51" s="58"/>
      <c r="BL51" s="14">
        <f t="shared" si="121"/>
        <v>410468.8</v>
      </c>
      <c r="BM51" s="85">
        <f t="shared" si="141"/>
        <v>410468.8</v>
      </c>
      <c r="BN51" s="85">
        <f t="shared" si="142"/>
        <v>0</v>
      </c>
      <c r="BO51" s="31">
        <f t="shared" si="143"/>
        <v>0</v>
      </c>
      <c r="BP51" s="31">
        <f t="shared" si="144"/>
        <v>0</v>
      </c>
    </row>
    <row r="52" spans="1:68" s="12" customFormat="1" ht="41.25" customHeight="1">
      <c r="A52" s="113" t="s">
        <v>46</v>
      </c>
      <c r="B52" s="102" t="s">
        <v>26</v>
      </c>
      <c r="C52" s="26" t="s">
        <v>76</v>
      </c>
      <c r="D52" s="14">
        <f t="shared" si="118"/>
        <v>164057.9</v>
      </c>
      <c r="E52" s="85">
        <v>164057.9</v>
      </c>
      <c r="F52" s="85">
        <v>0</v>
      </c>
      <c r="G52" s="85">
        <v>0</v>
      </c>
      <c r="H52" s="85">
        <v>0</v>
      </c>
      <c r="I52" s="14">
        <f t="shared" si="119"/>
        <v>-35000</v>
      </c>
      <c r="J52" s="85">
        <v>-35000</v>
      </c>
      <c r="K52" s="85"/>
      <c r="L52" s="85"/>
      <c r="M52" s="85"/>
      <c r="N52" s="14">
        <f t="shared" si="120"/>
        <v>129057.9</v>
      </c>
      <c r="O52" s="85">
        <f t="shared" si="92"/>
        <v>129057.9</v>
      </c>
      <c r="P52" s="85">
        <f t="shared" si="93"/>
        <v>0</v>
      </c>
      <c r="Q52" s="85">
        <f t="shared" si="94"/>
        <v>0</v>
      </c>
      <c r="R52" s="85">
        <f t="shared" si="95"/>
        <v>0</v>
      </c>
      <c r="S52" s="14">
        <f t="shared" si="122"/>
        <v>3679.5</v>
      </c>
      <c r="T52" s="85"/>
      <c r="U52" s="85">
        <v>3679.5</v>
      </c>
      <c r="V52" s="85"/>
      <c r="W52" s="85"/>
      <c r="X52" s="14">
        <f t="shared" si="123"/>
        <v>132737.4</v>
      </c>
      <c r="Y52" s="85">
        <f t="shared" si="124"/>
        <v>129057.9</v>
      </c>
      <c r="Z52" s="85">
        <f t="shared" si="125"/>
        <v>3679.5</v>
      </c>
      <c r="AA52" s="85">
        <f t="shared" si="126"/>
        <v>0</v>
      </c>
      <c r="AB52" s="85">
        <f t="shared" si="127"/>
        <v>0</v>
      </c>
      <c r="AC52" s="14">
        <f t="shared" si="128"/>
        <v>0</v>
      </c>
      <c r="AD52" s="85"/>
      <c r="AE52" s="85"/>
      <c r="AF52" s="85"/>
      <c r="AG52" s="85"/>
      <c r="AH52" s="14">
        <f t="shared" si="145"/>
        <v>132737.4</v>
      </c>
      <c r="AI52" s="85">
        <f t="shared" si="146"/>
        <v>129057.9</v>
      </c>
      <c r="AJ52" s="85">
        <f t="shared" si="146"/>
        <v>3679.5</v>
      </c>
      <c r="AK52" s="85">
        <f t="shared" si="146"/>
        <v>0</v>
      </c>
      <c r="AL52" s="85">
        <f t="shared" si="146"/>
        <v>0</v>
      </c>
      <c r="AM52" s="14">
        <f t="shared" si="130"/>
        <v>0</v>
      </c>
      <c r="AN52" s="85"/>
      <c r="AO52" s="85"/>
      <c r="AP52" s="85"/>
      <c r="AQ52" s="85"/>
      <c r="AR52" s="14">
        <f t="shared" si="132"/>
        <v>132737.4</v>
      </c>
      <c r="AS52" s="85">
        <f t="shared" si="133"/>
        <v>129057.9</v>
      </c>
      <c r="AT52" s="85">
        <f t="shared" si="134"/>
        <v>3679.5</v>
      </c>
      <c r="AU52" s="85">
        <f t="shared" si="135"/>
        <v>0</v>
      </c>
      <c r="AV52" s="85">
        <f t="shared" si="136"/>
        <v>0</v>
      </c>
      <c r="AW52" s="14">
        <f t="shared" si="131"/>
        <v>3159.2</v>
      </c>
      <c r="AX52" s="85">
        <v>4877.4</v>
      </c>
      <c r="AY52" s="85">
        <v>-1718.2</v>
      </c>
      <c r="AZ52" s="85"/>
      <c r="BA52" s="85"/>
      <c r="BB52" s="14">
        <f t="shared" si="107"/>
        <v>135896.59999999998</v>
      </c>
      <c r="BC52" s="85">
        <f t="shared" si="137"/>
        <v>133935.3</v>
      </c>
      <c r="BD52" s="85">
        <f t="shared" si="138"/>
        <v>1961.3</v>
      </c>
      <c r="BE52" s="85">
        <f t="shared" si="139"/>
        <v>0</v>
      </c>
      <c r="BF52" s="85">
        <f t="shared" si="140"/>
        <v>0</v>
      </c>
      <c r="BG52" s="57">
        <f t="shared" si="112"/>
        <v>-23504.9</v>
      </c>
      <c r="BH52" s="58">
        <v>-22514.9</v>
      </c>
      <c r="BI52" s="58">
        <v>-990</v>
      </c>
      <c r="BJ52" s="58"/>
      <c r="BK52" s="58"/>
      <c r="BL52" s="14">
        <f t="shared" si="121"/>
        <v>112391.7</v>
      </c>
      <c r="BM52" s="85">
        <f t="shared" si="141"/>
        <v>111420.4</v>
      </c>
      <c r="BN52" s="85">
        <f t="shared" si="142"/>
        <v>971.3</v>
      </c>
      <c r="BO52" s="31">
        <f t="shared" si="143"/>
        <v>0</v>
      </c>
      <c r="BP52" s="31">
        <f t="shared" si="144"/>
        <v>0</v>
      </c>
    </row>
    <row r="53" spans="1:68" s="12" customFormat="1" ht="36.75" customHeight="1">
      <c r="A53" s="114"/>
      <c r="B53" s="103"/>
      <c r="C53" s="26" t="s">
        <v>69</v>
      </c>
      <c r="D53" s="14">
        <f t="shared" si="118"/>
        <v>335999.1</v>
      </c>
      <c r="E53" s="85">
        <v>335999.1</v>
      </c>
      <c r="F53" s="85">
        <v>0</v>
      </c>
      <c r="G53" s="85">
        <v>0</v>
      </c>
      <c r="H53" s="85">
        <v>0</v>
      </c>
      <c r="I53" s="14">
        <f t="shared" si="119"/>
        <v>-12618</v>
      </c>
      <c r="J53" s="85">
        <v>-12618</v>
      </c>
      <c r="K53" s="85"/>
      <c r="L53" s="85"/>
      <c r="M53" s="85"/>
      <c r="N53" s="14">
        <f t="shared" si="120"/>
        <v>323381.1</v>
      </c>
      <c r="O53" s="85">
        <f t="shared" si="92"/>
        <v>323381.1</v>
      </c>
      <c r="P53" s="85">
        <f t="shared" si="93"/>
        <v>0</v>
      </c>
      <c r="Q53" s="85">
        <f t="shared" si="94"/>
        <v>0</v>
      </c>
      <c r="R53" s="85">
        <f t="shared" si="95"/>
        <v>0</v>
      </c>
      <c r="S53" s="14">
        <f t="shared" si="122"/>
        <v>-219134.3</v>
      </c>
      <c r="T53" s="85">
        <v>-219577.3</v>
      </c>
      <c r="U53" s="85">
        <v>443</v>
      </c>
      <c r="V53" s="85"/>
      <c r="W53" s="85"/>
      <c r="X53" s="14">
        <f t="shared" si="123"/>
        <v>104246.79999999999</v>
      </c>
      <c r="Y53" s="85">
        <f t="shared" si="124"/>
        <v>103803.79999999999</v>
      </c>
      <c r="Z53" s="85">
        <f t="shared" si="125"/>
        <v>443</v>
      </c>
      <c r="AA53" s="85">
        <f t="shared" si="126"/>
        <v>0</v>
      </c>
      <c r="AB53" s="85">
        <f t="shared" si="127"/>
        <v>0</v>
      </c>
      <c r="AC53" s="14">
        <f t="shared" si="128"/>
        <v>0</v>
      </c>
      <c r="AD53" s="85"/>
      <c r="AE53" s="85"/>
      <c r="AF53" s="85"/>
      <c r="AG53" s="85"/>
      <c r="AH53" s="14">
        <f t="shared" si="145"/>
        <v>104246.79999999999</v>
      </c>
      <c r="AI53" s="85">
        <f t="shared" si="146"/>
        <v>103803.79999999999</v>
      </c>
      <c r="AJ53" s="85">
        <f t="shared" si="146"/>
        <v>443</v>
      </c>
      <c r="AK53" s="85">
        <f t="shared" si="146"/>
        <v>0</v>
      </c>
      <c r="AL53" s="85">
        <f t="shared" si="146"/>
        <v>0</v>
      </c>
      <c r="AM53" s="14">
        <f t="shared" si="130"/>
        <v>-43798.9</v>
      </c>
      <c r="AN53" s="85">
        <v>-43798.9</v>
      </c>
      <c r="AO53" s="85"/>
      <c r="AP53" s="85"/>
      <c r="AQ53" s="85"/>
      <c r="AR53" s="14">
        <f t="shared" si="132"/>
        <v>60447.89999999999</v>
      </c>
      <c r="AS53" s="85">
        <f t="shared" si="133"/>
        <v>60004.89999999999</v>
      </c>
      <c r="AT53" s="85">
        <f t="shared" si="134"/>
        <v>443</v>
      </c>
      <c r="AU53" s="85">
        <f t="shared" si="135"/>
        <v>0</v>
      </c>
      <c r="AV53" s="85">
        <f t="shared" si="136"/>
        <v>0</v>
      </c>
      <c r="AW53" s="14">
        <f t="shared" si="131"/>
        <v>24786.6</v>
      </c>
      <c r="AX53" s="85">
        <v>24786.6</v>
      </c>
      <c r="AY53" s="85"/>
      <c r="AZ53" s="85"/>
      <c r="BA53" s="85"/>
      <c r="BB53" s="14">
        <f t="shared" si="107"/>
        <v>85234.49999999999</v>
      </c>
      <c r="BC53" s="85">
        <f t="shared" si="137"/>
        <v>84791.49999999999</v>
      </c>
      <c r="BD53" s="85">
        <f t="shared" si="138"/>
        <v>443</v>
      </c>
      <c r="BE53" s="85">
        <f t="shared" si="139"/>
        <v>0</v>
      </c>
      <c r="BF53" s="85">
        <f t="shared" si="140"/>
        <v>0</v>
      </c>
      <c r="BG53" s="57">
        <f t="shared" si="112"/>
        <v>-32280.7</v>
      </c>
      <c r="BH53" s="58">
        <v>-32280.7</v>
      </c>
      <c r="BI53" s="58"/>
      <c r="BJ53" s="58"/>
      <c r="BK53" s="58"/>
      <c r="BL53" s="14">
        <f t="shared" si="121"/>
        <v>52953.79999999999</v>
      </c>
      <c r="BM53" s="85">
        <f t="shared" si="141"/>
        <v>52510.79999999999</v>
      </c>
      <c r="BN53" s="85">
        <f t="shared" si="142"/>
        <v>443</v>
      </c>
      <c r="BO53" s="31">
        <f t="shared" si="143"/>
        <v>0</v>
      </c>
      <c r="BP53" s="31">
        <f t="shared" si="144"/>
        <v>0</v>
      </c>
    </row>
    <row r="54" spans="1:68" s="12" customFormat="1" ht="63.75" customHeight="1">
      <c r="A54" s="42" t="s">
        <v>47</v>
      </c>
      <c r="B54" s="26" t="s">
        <v>26</v>
      </c>
      <c r="C54" s="26" t="s">
        <v>77</v>
      </c>
      <c r="D54" s="14">
        <f t="shared" si="118"/>
        <v>31846.6</v>
      </c>
      <c r="E54" s="85">
        <v>31846.6</v>
      </c>
      <c r="F54" s="85">
        <v>0</v>
      </c>
      <c r="G54" s="85">
        <v>0</v>
      </c>
      <c r="H54" s="85">
        <v>0</v>
      </c>
      <c r="I54" s="14">
        <f t="shared" si="119"/>
        <v>0</v>
      </c>
      <c r="J54" s="85"/>
      <c r="K54" s="85"/>
      <c r="L54" s="85"/>
      <c r="M54" s="85"/>
      <c r="N54" s="14">
        <f t="shared" si="120"/>
        <v>31846.6</v>
      </c>
      <c r="O54" s="85">
        <f t="shared" si="92"/>
        <v>31846.6</v>
      </c>
      <c r="P54" s="85">
        <f t="shared" si="93"/>
        <v>0</v>
      </c>
      <c r="Q54" s="85">
        <f t="shared" si="94"/>
        <v>0</v>
      </c>
      <c r="R54" s="85">
        <f t="shared" si="95"/>
        <v>0</v>
      </c>
      <c r="S54" s="14">
        <f t="shared" si="122"/>
        <v>1605.3</v>
      </c>
      <c r="T54" s="85">
        <v>1605.3</v>
      </c>
      <c r="U54" s="85"/>
      <c r="V54" s="85"/>
      <c r="W54" s="85"/>
      <c r="X54" s="14">
        <f t="shared" si="123"/>
        <v>33451.9</v>
      </c>
      <c r="Y54" s="85">
        <f t="shared" si="124"/>
        <v>33451.9</v>
      </c>
      <c r="Z54" s="85">
        <f t="shared" si="125"/>
        <v>0</v>
      </c>
      <c r="AA54" s="85">
        <f t="shared" si="126"/>
        <v>0</v>
      </c>
      <c r="AB54" s="85">
        <f t="shared" si="127"/>
        <v>0</v>
      </c>
      <c r="AC54" s="14">
        <f t="shared" si="128"/>
        <v>0</v>
      </c>
      <c r="AD54" s="85"/>
      <c r="AE54" s="85"/>
      <c r="AF54" s="85"/>
      <c r="AG54" s="85"/>
      <c r="AH54" s="14">
        <f t="shared" si="145"/>
        <v>33451.9</v>
      </c>
      <c r="AI54" s="85">
        <f t="shared" si="146"/>
        <v>33451.9</v>
      </c>
      <c r="AJ54" s="85">
        <f t="shared" si="146"/>
        <v>0</v>
      </c>
      <c r="AK54" s="85">
        <f t="shared" si="146"/>
        <v>0</v>
      </c>
      <c r="AL54" s="85">
        <f t="shared" si="146"/>
        <v>0</v>
      </c>
      <c r="AM54" s="14">
        <f t="shared" si="130"/>
        <v>0</v>
      </c>
      <c r="AN54" s="85"/>
      <c r="AO54" s="85"/>
      <c r="AP54" s="85"/>
      <c r="AQ54" s="85"/>
      <c r="AR54" s="14">
        <f t="shared" si="132"/>
        <v>33451.9</v>
      </c>
      <c r="AS54" s="85">
        <f t="shared" si="133"/>
        <v>33451.9</v>
      </c>
      <c r="AT54" s="85">
        <f t="shared" si="134"/>
        <v>0</v>
      </c>
      <c r="AU54" s="85">
        <f t="shared" si="135"/>
        <v>0</v>
      </c>
      <c r="AV54" s="85">
        <f t="shared" si="136"/>
        <v>0</v>
      </c>
      <c r="AW54" s="14">
        <f t="shared" si="131"/>
        <v>0</v>
      </c>
      <c r="AX54" s="85"/>
      <c r="AY54" s="85"/>
      <c r="AZ54" s="85"/>
      <c r="BA54" s="85"/>
      <c r="BB54" s="14">
        <f t="shared" si="107"/>
        <v>33451.9</v>
      </c>
      <c r="BC54" s="85">
        <f t="shared" si="137"/>
        <v>33451.9</v>
      </c>
      <c r="BD54" s="85">
        <f t="shared" si="138"/>
        <v>0</v>
      </c>
      <c r="BE54" s="85">
        <f t="shared" si="139"/>
        <v>0</v>
      </c>
      <c r="BF54" s="85">
        <f t="shared" si="140"/>
        <v>0</v>
      </c>
      <c r="BG54" s="57">
        <f t="shared" si="112"/>
        <v>0</v>
      </c>
      <c r="BH54" s="58"/>
      <c r="BI54" s="58"/>
      <c r="BJ54" s="58"/>
      <c r="BK54" s="58"/>
      <c r="BL54" s="14">
        <f t="shared" si="121"/>
        <v>33451.9</v>
      </c>
      <c r="BM54" s="85">
        <f t="shared" si="141"/>
        <v>33451.9</v>
      </c>
      <c r="BN54" s="85">
        <f t="shared" si="142"/>
        <v>0</v>
      </c>
      <c r="BO54" s="31">
        <f t="shared" si="143"/>
        <v>0</v>
      </c>
      <c r="BP54" s="31">
        <f t="shared" si="144"/>
        <v>0</v>
      </c>
    </row>
    <row r="55" spans="1:68" s="16" customFormat="1" ht="51.75" customHeight="1">
      <c r="A55" s="108" t="s">
        <v>48</v>
      </c>
      <c r="B55" s="26" t="s">
        <v>26</v>
      </c>
      <c r="C55" s="26" t="s">
        <v>78</v>
      </c>
      <c r="D55" s="14">
        <f t="shared" si="118"/>
        <v>14192.7</v>
      </c>
      <c r="E55" s="85">
        <v>14192.7</v>
      </c>
      <c r="F55" s="85">
        <v>0</v>
      </c>
      <c r="G55" s="85">
        <v>0</v>
      </c>
      <c r="H55" s="85">
        <v>0</v>
      </c>
      <c r="I55" s="14">
        <f t="shared" si="119"/>
        <v>0</v>
      </c>
      <c r="J55" s="85"/>
      <c r="K55" s="85"/>
      <c r="L55" s="85"/>
      <c r="M55" s="85"/>
      <c r="N55" s="14">
        <f t="shared" si="120"/>
        <v>14192.7</v>
      </c>
      <c r="O55" s="85">
        <f t="shared" si="92"/>
        <v>14192.7</v>
      </c>
      <c r="P55" s="85">
        <f t="shared" si="93"/>
        <v>0</v>
      </c>
      <c r="Q55" s="85">
        <f t="shared" si="94"/>
        <v>0</v>
      </c>
      <c r="R55" s="85">
        <f t="shared" si="95"/>
        <v>0</v>
      </c>
      <c r="S55" s="14">
        <f t="shared" si="122"/>
        <v>0</v>
      </c>
      <c r="T55" s="85"/>
      <c r="U55" s="85"/>
      <c r="V55" s="85"/>
      <c r="W55" s="85"/>
      <c r="X55" s="14">
        <f t="shared" si="123"/>
        <v>14192.7</v>
      </c>
      <c r="Y55" s="85">
        <f t="shared" si="124"/>
        <v>14192.7</v>
      </c>
      <c r="Z55" s="85">
        <f t="shared" si="125"/>
        <v>0</v>
      </c>
      <c r="AA55" s="85">
        <f t="shared" si="126"/>
        <v>0</v>
      </c>
      <c r="AB55" s="85">
        <f t="shared" si="127"/>
        <v>0</v>
      </c>
      <c r="AC55" s="14">
        <f t="shared" si="128"/>
        <v>0</v>
      </c>
      <c r="AD55" s="85"/>
      <c r="AE55" s="85"/>
      <c r="AF55" s="85"/>
      <c r="AG55" s="85"/>
      <c r="AH55" s="14">
        <f t="shared" si="145"/>
        <v>14192.7</v>
      </c>
      <c r="AI55" s="85">
        <f t="shared" si="146"/>
        <v>14192.7</v>
      </c>
      <c r="AJ55" s="85">
        <f t="shared" si="146"/>
        <v>0</v>
      </c>
      <c r="AK55" s="85">
        <f t="shared" si="146"/>
        <v>0</v>
      </c>
      <c r="AL55" s="85">
        <f t="shared" si="146"/>
        <v>0</v>
      </c>
      <c r="AM55" s="14">
        <f t="shared" si="130"/>
        <v>0</v>
      </c>
      <c r="AN55" s="85"/>
      <c r="AO55" s="85"/>
      <c r="AP55" s="85"/>
      <c r="AQ55" s="85"/>
      <c r="AR55" s="14">
        <f t="shared" si="132"/>
        <v>14192.7</v>
      </c>
      <c r="AS55" s="85">
        <f t="shared" si="133"/>
        <v>14192.7</v>
      </c>
      <c r="AT55" s="85">
        <f t="shared" si="134"/>
        <v>0</v>
      </c>
      <c r="AU55" s="85">
        <f t="shared" si="135"/>
        <v>0</v>
      </c>
      <c r="AV55" s="85">
        <f t="shared" si="136"/>
        <v>0</v>
      </c>
      <c r="AW55" s="14">
        <f t="shared" si="131"/>
        <v>-10000</v>
      </c>
      <c r="AX55" s="85">
        <v>-10000</v>
      </c>
      <c r="AY55" s="85"/>
      <c r="AZ55" s="85"/>
      <c r="BA55" s="85"/>
      <c r="BB55" s="14">
        <f t="shared" si="107"/>
        <v>4192.700000000001</v>
      </c>
      <c r="BC55" s="85">
        <f t="shared" si="137"/>
        <v>4192.700000000001</v>
      </c>
      <c r="BD55" s="85">
        <f t="shared" si="138"/>
        <v>0</v>
      </c>
      <c r="BE55" s="85">
        <f t="shared" si="139"/>
        <v>0</v>
      </c>
      <c r="BF55" s="85">
        <f t="shared" si="140"/>
        <v>0</v>
      </c>
      <c r="BG55" s="57">
        <f t="shared" si="112"/>
        <v>-4092.7</v>
      </c>
      <c r="BH55" s="58">
        <v>-4092.7</v>
      </c>
      <c r="BI55" s="58"/>
      <c r="BJ55" s="58"/>
      <c r="BK55" s="58"/>
      <c r="BL55" s="14">
        <f t="shared" si="121"/>
        <v>100.00000000000091</v>
      </c>
      <c r="BM55" s="85">
        <f t="shared" si="141"/>
        <v>100.00000000000091</v>
      </c>
      <c r="BN55" s="85">
        <f t="shared" si="142"/>
        <v>0</v>
      </c>
      <c r="BO55" s="31">
        <f t="shared" si="143"/>
        <v>0</v>
      </c>
      <c r="BP55" s="31">
        <f t="shared" si="144"/>
        <v>0</v>
      </c>
    </row>
    <row r="56" spans="1:68" s="16" customFormat="1" ht="49.5" customHeight="1">
      <c r="A56" s="106"/>
      <c r="B56" s="26" t="s">
        <v>21</v>
      </c>
      <c r="C56" s="26" t="s">
        <v>78</v>
      </c>
      <c r="D56" s="14">
        <f t="shared" si="118"/>
        <v>59029.6</v>
      </c>
      <c r="E56" s="85">
        <v>59029.6</v>
      </c>
      <c r="F56" s="85">
        <v>0</v>
      </c>
      <c r="G56" s="85">
        <v>0</v>
      </c>
      <c r="H56" s="85">
        <v>0</v>
      </c>
      <c r="I56" s="14">
        <f t="shared" si="119"/>
        <v>-4211.2</v>
      </c>
      <c r="J56" s="85">
        <v>-4211.2</v>
      </c>
      <c r="K56" s="85"/>
      <c r="L56" s="85"/>
      <c r="M56" s="85"/>
      <c r="N56" s="14">
        <f t="shared" si="120"/>
        <v>54818.4</v>
      </c>
      <c r="O56" s="85">
        <f t="shared" si="92"/>
        <v>54818.4</v>
      </c>
      <c r="P56" s="85">
        <f t="shared" si="93"/>
        <v>0</v>
      </c>
      <c r="Q56" s="85">
        <f t="shared" si="94"/>
        <v>0</v>
      </c>
      <c r="R56" s="85">
        <f t="shared" si="95"/>
        <v>0</v>
      </c>
      <c r="S56" s="14">
        <f t="shared" si="122"/>
        <v>0</v>
      </c>
      <c r="T56" s="85">
        <f>14638.8-14638.8</f>
        <v>0</v>
      </c>
      <c r="U56" s="85"/>
      <c r="V56" s="85"/>
      <c r="W56" s="85"/>
      <c r="X56" s="14">
        <f t="shared" si="123"/>
        <v>54818.4</v>
      </c>
      <c r="Y56" s="85">
        <f t="shared" si="124"/>
        <v>54818.4</v>
      </c>
      <c r="Z56" s="85">
        <f t="shared" si="125"/>
        <v>0</v>
      </c>
      <c r="AA56" s="85">
        <f t="shared" si="126"/>
        <v>0</v>
      </c>
      <c r="AB56" s="85">
        <f t="shared" si="127"/>
        <v>0</v>
      </c>
      <c r="AC56" s="14">
        <f t="shared" si="128"/>
        <v>0</v>
      </c>
      <c r="AD56" s="85"/>
      <c r="AE56" s="85"/>
      <c r="AF56" s="85"/>
      <c r="AG56" s="85"/>
      <c r="AH56" s="14">
        <f t="shared" si="145"/>
        <v>54818.4</v>
      </c>
      <c r="AI56" s="85">
        <f t="shared" si="146"/>
        <v>54818.4</v>
      </c>
      <c r="AJ56" s="85">
        <f t="shared" si="146"/>
        <v>0</v>
      </c>
      <c r="AK56" s="85">
        <f t="shared" si="146"/>
        <v>0</v>
      </c>
      <c r="AL56" s="85">
        <f t="shared" si="146"/>
        <v>0</v>
      </c>
      <c r="AM56" s="14">
        <f t="shared" si="130"/>
        <v>0</v>
      </c>
      <c r="AN56" s="85"/>
      <c r="AO56" s="85"/>
      <c r="AP56" s="85"/>
      <c r="AQ56" s="85"/>
      <c r="AR56" s="14">
        <f t="shared" si="132"/>
        <v>54818.4</v>
      </c>
      <c r="AS56" s="85">
        <f t="shared" si="133"/>
        <v>54818.4</v>
      </c>
      <c r="AT56" s="85">
        <f t="shared" si="134"/>
        <v>0</v>
      </c>
      <c r="AU56" s="85">
        <f t="shared" si="135"/>
        <v>0</v>
      </c>
      <c r="AV56" s="85">
        <f t="shared" si="136"/>
        <v>0</v>
      </c>
      <c r="AW56" s="14">
        <f t="shared" si="131"/>
        <v>-14250</v>
      </c>
      <c r="AX56" s="85">
        <v>-14250</v>
      </c>
      <c r="AY56" s="85"/>
      <c r="AZ56" s="85"/>
      <c r="BA56" s="85"/>
      <c r="BB56" s="14">
        <f t="shared" si="107"/>
        <v>40568.4</v>
      </c>
      <c r="BC56" s="85">
        <f t="shared" si="137"/>
        <v>40568.4</v>
      </c>
      <c r="BD56" s="85">
        <f t="shared" si="138"/>
        <v>0</v>
      </c>
      <c r="BE56" s="85">
        <f t="shared" si="139"/>
        <v>0</v>
      </c>
      <c r="BF56" s="85">
        <f t="shared" si="140"/>
        <v>0</v>
      </c>
      <c r="BG56" s="57">
        <f t="shared" si="112"/>
        <v>0</v>
      </c>
      <c r="BH56" s="58"/>
      <c r="BI56" s="58"/>
      <c r="BJ56" s="58"/>
      <c r="BK56" s="58"/>
      <c r="BL56" s="14">
        <f t="shared" si="121"/>
        <v>40568.4</v>
      </c>
      <c r="BM56" s="85">
        <f t="shared" si="141"/>
        <v>40568.4</v>
      </c>
      <c r="BN56" s="85">
        <f t="shared" si="142"/>
        <v>0</v>
      </c>
      <c r="BO56" s="31">
        <f t="shared" si="143"/>
        <v>0</v>
      </c>
      <c r="BP56" s="31">
        <f t="shared" si="144"/>
        <v>0</v>
      </c>
    </row>
    <row r="57" spans="1:68" s="16" customFormat="1" ht="73.5" customHeight="1">
      <c r="A57" s="41" t="s">
        <v>49</v>
      </c>
      <c r="B57" s="26" t="s">
        <v>21</v>
      </c>
      <c r="C57" s="26" t="s">
        <v>67</v>
      </c>
      <c r="D57" s="14">
        <f t="shared" si="118"/>
        <v>16910.1</v>
      </c>
      <c r="E57" s="85">
        <v>16365.1</v>
      </c>
      <c r="F57" s="85">
        <v>545</v>
      </c>
      <c r="G57" s="85">
        <v>0</v>
      </c>
      <c r="H57" s="85">
        <v>0</v>
      </c>
      <c r="I57" s="14">
        <f t="shared" si="119"/>
        <v>0</v>
      </c>
      <c r="J57" s="85"/>
      <c r="K57" s="85"/>
      <c r="L57" s="85"/>
      <c r="M57" s="85"/>
      <c r="N57" s="14">
        <f t="shared" si="120"/>
        <v>16910.1</v>
      </c>
      <c r="O57" s="85">
        <f t="shared" si="92"/>
        <v>16365.1</v>
      </c>
      <c r="P57" s="85">
        <f t="shared" si="93"/>
        <v>545</v>
      </c>
      <c r="Q57" s="85">
        <f t="shared" si="94"/>
        <v>0</v>
      </c>
      <c r="R57" s="85">
        <f t="shared" si="95"/>
        <v>0</v>
      </c>
      <c r="S57" s="14">
        <f t="shared" si="122"/>
        <v>15091.8</v>
      </c>
      <c r="T57" s="85">
        <v>15091.8</v>
      </c>
      <c r="U57" s="85"/>
      <c r="V57" s="85"/>
      <c r="W57" s="85"/>
      <c r="X57" s="14">
        <f t="shared" si="123"/>
        <v>32001.9</v>
      </c>
      <c r="Y57" s="85">
        <f t="shared" si="124"/>
        <v>31456.9</v>
      </c>
      <c r="Z57" s="85">
        <f t="shared" si="125"/>
        <v>545</v>
      </c>
      <c r="AA57" s="85">
        <f t="shared" si="126"/>
        <v>0</v>
      </c>
      <c r="AB57" s="85">
        <f t="shared" si="127"/>
        <v>0</v>
      </c>
      <c r="AC57" s="14">
        <f t="shared" si="128"/>
        <v>0</v>
      </c>
      <c r="AD57" s="85"/>
      <c r="AE57" s="85"/>
      <c r="AF57" s="85"/>
      <c r="AG57" s="85"/>
      <c r="AH57" s="14">
        <f t="shared" si="145"/>
        <v>32001.9</v>
      </c>
      <c r="AI57" s="85">
        <f t="shared" si="146"/>
        <v>31456.9</v>
      </c>
      <c r="AJ57" s="85">
        <f t="shared" si="146"/>
        <v>545</v>
      </c>
      <c r="AK57" s="85">
        <f t="shared" si="146"/>
        <v>0</v>
      </c>
      <c r="AL57" s="85">
        <f t="shared" si="146"/>
        <v>0</v>
      </c>
      <c r="AM57" s="14">
        <f t="shared" si="130"/>
        <v>0</v>
      </c>
      <c r="AN57" s="85"/>
      <c r="AO57" s="85"/>
      <c r="AP57" s="85"/>
      <c r="AQ57" s="85"/>
      <c r="AR57" s="14">
        <f t="shared" si="132"/>
        <v>32001.9</v>
      </c>
      <c r="AS57" s="85">
        <f t="shared" si="133"/>
        <v>31456.9</v>
      </c>
      <c r="AT57" s="85">
        <f t="shared" si="134"/>
        <v>545</v>
      </c>
      <c r="AU57" s="85">
        <f t="shared" si="135"/>
        <v>0</v>
      </c>
      <c r="AV57" s="85">
        <f t="shared" si="136"/>
        <v>0</v>
      </c>
      <c r="AW57" s="14">
        <f t="shared" si="131"/>
        <v>-1000</v>
      </c>
      <c r="AX57" s="85">
        <v>-1000</v>
      </c>
      <c r="AY57" s="85"/>
      <c r="AZ57" s="85"/>
      <c r="BA57" s="85"/>
      <c r="BB57" s="14">
        <f t="shared" si="107"/>
        <v>31001.9</v>
      </c>
      <c r="BC57" s="85">
        <f t="shared" si="137"/>
        <v>30456.9</v>
      </c>
      <c r="BD57" s="85">
        <f t="shared" si="138"/>
        <v>545</v>
      </c>
      <c r="BE57" s="85">
        <f t="shared" si="139"/>
        <v>0</v>
      </c>
      <c r="BF57" s="85">
        <f t="shared" si="140"/>
        <v>0</v>
      </c>
      <c r="BG57" s="57">
        <f t="shared" si="112"/>
        <v>0</v>
      </c>
      <c r="BH57" s="58"/>
      <c r="BI57" s="58"/>
      <c r="BJ57" s="58"/>
      <c r="BK57" s="58"/>
      <c r="BL57" s="14">
        <f t="shared" si="121"/>
        <v>31001.9</v>
      </c>
      <c r="BM57" s="31">
        <f t="shared" si="141"/>
        <v>30456.9</v>
      </c>
      <c r="BN57" s="31">
        <f t="shared" si="142"/>
        <v>545</v>
      </c>
      <c r="BO57" s="31">
        <f t="shared" si="143"/>
        <v>0</v>
      </c>
      <c r="BP57" s="31">
        <f t="shared" si="144"/>
        <v>0</v>
      </c>
    </row>
    <row r="58" spans="1:68" s="16" customFormat="1" ht="93.75" customHeight="1">
      <c r="A58" s="41" t="s">
        <v>108</v>
      </c>
      <c r="B58" s="26" t="s">
        <v>21</v>
      </c>
      <c r="C58" s="26" t="s">
        <v>69</v>
      </c>
      <c r="D58" s="14"/>
      <c r="E58" s="85"/>
      <c r="F58" s="85"/>
      <c r="G58" s="85"/>
      <c r="H58" s="85"/>
      <c r="I58" s="14"/>
      <c r="J58" s="85"/>
      <c r="K58" s="85"/>
      <c r="L58" s="85"/>
      <c r="M58" s="85"/>
      <c r="N58" s="14"/>
      <c r="O58" s="85"/>
      <c r="P58" s="85"/>
      <c r="Q58" s="85"/>
      <c r="R58" s="85"/>
      <c r="S58" s="14"/>
      <c r="T58" s="85"/>
      <c r="U58" s="85"/>
      <c r="V58" s="85"/>
      <c r="W58" s="85"/>
      <c r="X58" s="14"/>
      <c r="Y58" s="85"/>
      <c r="Z58" s="85"/>
      <c r="AA58" s="85"/>
      <c r="AB58" s="85"/>
      <c r="AC58" s="14"/>
      <c r="AD58" s="85"/>
      <c r="AE58" s="85"/>
      <c r="AF58" s="85"/>
      <c r="AG58" s="85"/>
      <c r="AH58" s="14"/>
      <c r="AI58" s="85"/>
      <c r="AJ58" s="85"/>
      <c r="AK58" s="85"/>
      <c r="AL58" s="85"/>
      <c r="AM58" s="14"/>
      <c r="AN58" s="85"/>
      <c r="AO58" s="85"/>
      <c r="AP58" s="85"/>
      <c r="AQ58" s="85"/>
      <c r="AR58" s="14"/>
      <c r="AS58" s="85"/>
      <c r="AT58" s="85"/>
      <c r="AU58" s="85"/>
      <c r="AV58" s="85"/>
      <c r="AW58" s="14">
        <f t="shared" si="131"/>
        <v>600</v>
      </c>
      <c r="AX58" s="85">
        <v>600</v>
      </c>
      <c r="AY58" s="85"/>
      <c r="AZ58" s="85"/>
      <c r="BA58" s="85"/>
      <c r="BB58" s="14">
        <f>SUM(BC58:BF58)</f>
        <v>600</v>
      </c>
      <c r="BC58" s="85">
        <f>AS58+AX58</f>
        <v>600</v>
      </c>
      <c r="BD58" s="85">
        <f>AT58+AY58</f>
        <v>0</v>
      </c>
      <c r="BE58" s="85">
        <f>AU58+AZ58</f>
        <v>0</v>
      </c>
      <c r="BF58" s="85">
        <f>AV58+BA58</f>
        <v>0</v>
      </c>
      <c r="BG58" s="57">
        <f t="shared" si="112"/>
        <v>0</v>
      </c>
      <c r="BH58" s="58"/>
      <c r="BI58" s="58"/>
      <c r="BJ58" s="58"/>
      <c r="BK58" s="58"/>
      <c r="BL58" s="14">
        <f>SUM(BM58:BP58)</f>
        <v>600</v>
      </c>
      <c r="BM58" s="31">
        <f>BC58+BH58</f>
        <v>600</v>
      </c>
      <c r="BN58" s="31">
        <f>BD58+BI58</f>
        <v>0</v>
      </c>
      <c r="BO58" s="31">
        <f>BE58+BJ58</f>
        <v>0</v>
      </c>
      <c r="BP58" s="31">
        <f>BF58+BK58</f>
        <v>0</v>
      </c>
    </row>
    <row r="59" spans="1:68" s="17" customFormat="1" ht="20.25" customHeight="1">
      <c r="A59" s="23" t="s">
        <v>11</v>
      </c>
      <c r="B59" s="92"/>
      <c r="C59" s="92"/>
      <c r="D59" s="46">
        <f aca="true" t="shared" si="147" ref="D59:R59">SUM(D60:D65)</f>
        <v>6000</v>
      </c>
      <c r="E59" s="46">
        <f t="shared" si="147"/>
        <v>0</v>
      </c>
      <c r="F59" s="46">
        <f t="shared" si="147"/>
        <v>0</v>
      </c>
      <c r="G59" s="46">
        <f t="shared" si="147"/>
        <v>0</v>
      </c>
      <c r="H59" s="46">
        <f t="shared" si="147"/>
        <v>6000</v>
      </c>
      <c r="I59" s="46">
        <f t="shared" si="147"/>
        <v>0</v>
      </c>
      <c r="J59" s="46">
        <f t="shared" si="147"/>
        <v>0</v>
      </c>
      <c r="K59" s="46">
        <f t="shared" si="147"/>
        <v>0</v>
      </c>
      <c r="L59" s="46">
        <f t="shared" si="147"/>
        <v>0</v>
      </c>
      <c r="M59" s="46">
        <f t="shared" si="147"/>
        <v>0</v>
      </c>
      <c r="N59" s="46">
        <f t="shared" si="147"/>
        <v>6000</v>
      </c>
      <c r="O59" s="46">
        <f t="shared" si="147"/>
        <v>0</v>
      </c>
      <c r="P59" s="46">
        <f t="shared" si="147"/>
        <v>0</v>
      </c>
      <c r="Q59" s="46">
        <f t="shared" si="147"/>
        <v>0</v>
      </c>
      <c r="R59" s="46">
        <f t="shared" si="147"/>
        <v>6000</v>
      </c>
      <c r="S59" s="46">
        <f aca="true" t="shared" si="148" ref="S59:AB59">SUM(S60:S65)</f>
        <v>150</v>
      </c>
      <c r="T59" s="46">
        <f t="shared" si="148"/>
        <v>0</v>
      </c>
      <c r="U59" s="46">
        <f t="shared" si="148"/>
        <v>0</v>
      </c>
      <c r="V59" s="46">
        <f t="shared" si="148"/>
        <v>0</v>
      </c>
      <c r="W59" s="46">
        <f t="shared" si="148"/>
        <v>150</v>
      </c>
      <c r="X59" s="46">
        <f t="shared" si="148"/>
        <v>6150</v>
      </c>
      <c r="Y59" s="46">
        <f t="shared" si="148"/>
        <v>0</v>
      </c>
      <c r="Z59" s="46">
        <f t="shared" si="148"/>
        <v>0</v>
      </c>
      <c r="AA59" s="46">
        <f t="shared" si="148"/>
        <v>0</v>
      </c>
      <c r="AB59" s="46">
        <f t="shared" si="148"/>
        <v>6150</v>
      </c>
      <c r="AC59" s="46">
        <f aca="true" t="shared" si="149" ref="AC59:AL59">SUM(AC60:AC65)</f>
        <v>0</v>
      </c>
      <c r="AD59" s="46">
        <f t="shared" si="149"/>
        <v>0</v>
      </c>
      <c r="AE59" s="46">
        <f t="shared" si="149"/>
        <v>0</v>
      </c>
      <c r="AF59" s="46">
        <f t="shared" si="149"/>
        <v>0</v>
      </c>
      <c r="AG59" s="46">
        <f t="shared" si="149"/>
        <v>0</v>
      </c>
      <c r="AH59" s="46">
        <f t="shared" si="149"/>
        <v>6150</v>
      </c>
      <c r="AI59" s="46">
        <f t="shared" si="149"/>
        <v>0</v>
      </c>
      <c r="AJ59" s="46">
        <f t="shared" si="149"/>
        <v>0</v>
      </c>
      <c r="AK59" s="46">
        <f t="shared" si="149"/>
        <v>0</v>
      </c>
      <c r="AL59" s="46">
        <f t="shared" si="149"/>
        <v>6150</v>
      </c>
      <c r="AM59" s="46">
        <f aca="true" t="shared" si="150" ref="AM59:AV59">SUM(AM60:AM65)</f>
        <v>0</v>
      </c>
      <c r="AN59" s="46">
        <f t="shared" si="150"/>
        <v>0</v>
      </c>
      <c r="AO59" s="46">
        <f t="shared" si="150"/>
        <v>0</v>
      </c>
      <c r="AP59" s="46">
        <f t="shared" si="150"/>
        <v>0</v>
      </c>
      <c r="AQ59" s="46">
        <f t="shared" si="150"/>
        <v>0</v>
      </c>
      <c r="AR59" s="46">
        <f t="shared" si="150"/>
        <v>6150</v>
      </c>
      <c r="AS59" s="46">
        <f t="shared" si="150"/>
        <v>0</v>
      </c>
      <c r="AT59" s="46">
        <f t="shared" si="150"/>
        <v>0</v>
      </c>
      <c r="AU59" s="46">
        <f t="shared" si="150"/>
        <v>0</v>
      </c>
      <c r="AV59" s="46">
        <f t="shared" si="150"/>
        <v>6150</v>
      </c>
      <c r="AW59" s="46">
        <f aca="true" t="shared" si="151" ref="AW59:BF59">SUM(AW60:AW66)</f>
        <v>10816.6</v>
      </c>
      <c r="AX59" s="46">
        <f t="shared" si="151"/>
        <v>10816.6</v>
      </c>
      <c r="AY59" s="46">
        <f t="shared" si="151"/>
        <v>0</v>
      </c>
      <c r="AZ59" s="46">
        <f t="shared" si="151"/>
        <v>0</v>
      </c>
      <c r="BA59" s="46">
        <f t="shared" si="151"/>
        <v>0</v>
      </c>
      <c r="BB59" s="46">
        <f t="shared" si="151"/>
        <v>16966.6</v>
      </c>
      <c r="BC59" s="46">
        <f t="shared" si="151"/>
        <v>10816.6</v>
      </c>
      <c r="BD59" s="46">
        <f t="shared" si="151"/>
        <v>0</v>
      </c>
      <c r="BE59" s="46">
        <f t="shared" si="151"/>
        <v>0</v>
      </c>
      <c r="BF59" s="46">
        <f t="shared" si="151"/>
        <v>6150</v>
      </c>
      <c r="BG59" s="55">
        <f aca="true" t="shared" si="152" ref="BG59:BP59">SUM(BG60:BG66)</f>
        <v>1493.1</v>
      </c>
      <c r="BH59" s="55">
        <f t="shared" si="152"/>
        <v>848</v>
      </c>
      <c r="BI59" s="55">
        <f t="shared" si="152"/>
        <v>645.1</v>
      </c>
      <c r="BJ59" s="55">
        <f t="shared" si="152"/>
        <v>0</v>
      </c>
      <c r="BK59" s="55">
        <f t="shared" si="152"/>
        <v>0</v>
      </c>
      <c r="BL59" s="22">
        <f t="shared" si="152"/>
        <v>18459.699999999997</v>
      </c>
      <c r="BM59" s="22">
        <f t="shared" si="152"/>
        <v>11664.599999999999</v>
      </c>
      <c r="BN59" s="22">
        <f t="shared" si="152"/>
        <v>645.1</v>
      </c>
      <c r="BO59" s="22">
        <f t="shared" si="152"/>
        <v>0</v>
      </c>
      <c r="BP59" s="22">
        <f t="shared" si="152"/>
        <v>6150</v>
      </c>
    </row>
    <row r="60" spans="1:68" ht="64.5" customHeight="1">
      <c r="A60" s="39" t="s">
        <v>16</v>
      </c>
      <c r="B60" s="24" t="s">
        <v>36</v>
      </c>
      <c r="C60" s="24" t="s">
        <v>79</v>
      </c>
      <c r="D60" s="14">
        <f>SUM(E60:H60)</f>
        <v>5000</v>
      </c>
      <c r="E60" s="85">
        <v>0</v>
      </c>
      <c r="F60" s="85">
        <v>0</v>
      </c>
      <c r="G60" s="85">
        <v>0</v>
      </c>
      <c r="H60" s="85">
        <v>5000</v>
      </c>
      <c r="I60" s="14">
        <f>SUM(J60:M60)</f>
        <v>0</v>
      </c>
      <c r="J60" s="85"/>
      <c r="K60" s="85"/>
      <c r="L60" s="85"/>
      <c r="M60" s="85"/>
      <c r="N60" s="14">
        <f>SUM(O60:R60)</f>
        <v>5000</v>
      </c>
      <c r="O60" s="85">
        <f>E60+J60</f>
        <v>0</v>
      </c>
      <c r="P60" s="85">
        <f>F60+K60</f>
        <v>0</v>
      </c>
      <c r="Q60" s="85">
        <f>G60+L60</f>
        <v>0</v>
      </c>
      <c r="R60" s="85">
        <f>H60+M60</f>
        <v>5000</v>
      </c>
      <c r="S60" s="14">
        <f>SUM(T60:W60)</f>
        <v>0</v>
      </c>
      <c r="T60" s="85"/>
      <c r="U60" s="85"/>
      <c r="V60" s="85"/>
      <c r="W60" s="85"/>
      <c r="X60" s="14">
        <f>SUM(Y60:AB60)</f>
        <v>5000</v>
      </c>
      <c r="Y60" s="85">
        <f aca="true" t="shared" si="153" ref="Y60:AB65">O60+T60</f>
        <v>0</v>
      </c>
      <c r="Z60" s="85">
        <f t="shared" si="153"/>
        <v>0</v>
      </c>
      <c r="AA60" s="85">
        <f t="shared" si="153"/>
        <v>0</v>
      </c>
      <c r="AB60" s="85">
        <f t="shared" si="153"/>
        <v>5000</v>
      </c>
      <c r="AC60" s="14">
        <f>SUM(AD60:AG60)</f>
        <v>0</v>
      </c>
      <c r="AD60" s="85"/>
      <c r="AE60" s="85"/>
      <c r="AF60" s="85"/>
      <c r="AG60" s="85"/>
      <c r="AH60" s="14">
        <f>SUM(AI60:AL60)</f>
        <v>5000</v>
      </c>
      <c r="AI60" s="85">
        <f aca="true" t="shared" si="154" ref="AI60:AL65">Y60+AD60</f>
        <v>0</v>
      </c>
      <c r="AJ60" s="85">
        <f t="shared" si="154"/>
        <v>0</v>
      </c>
      <c r="AK60" s="85">
        <f t="shared" si="154"/>
        <v>0</v>
      </c>
      <c r="AL60" s="85">
        <f t="shared" si="154"/>
        <v>5000</v>
      </c>
      <c r="AM60" s="14">
        <f>SUM(AN60:AQ60)</f>
        <v>0</v>
      </c>
      <c r="AN60" s="85"/>
      <c r="AO60" s="85"/>
      <c r="AP60" s="85"/>
      <c r="AQ60" s="85"/>
      <c r="AR60" s="14">
        <f>SUM(AS60:AV60)</f>
        <v>5000</v>
      </c>
      <c r="AS60" s="85">
        <f aca="true" t="shared" si="155" ref="AS60:AV65">AI60+AN60</f>
        <v>0</v>
      </c>
      <c r="AT60" s="85">
        <f t="shared" si="155"/>
        <v>0</v>
      </c>
      <c r="AU60" s="85">
        <f t="shared" si="155"/>
        <v>0</v>
      </c>
      <c r="AV60" s="85">
        <f t="shared" si="155"/>
        <v>5000</v>
      </c>
      <c r="AW60" s="14">
        <f>SUM(AX60:BA60)</f>
        <v>0</v>
      </c>
      <c r="AX60" s="85"/>
      <c r="AY60" s="85"/>
      <c r="AZ60" s="85"/>
      <c r="BA60" s="85"/>
      <c r="BB60" s="14">
        <f>SUM(BC60:BF60)</f>
        <v>5000</v>
      </c>
      <c r="BC60" s="85">
        <f aca="true" t="shared" si="156" ref="BC60:BF66">AS60+AX60</f>
        <v>0</v>
      </c>
      <c r="BD60" s="85">
        <f t="shared" si="156"/>
        <v>0</v>
      </c>
      <c r="BE60" s="85">
        <f t="shared" si="156"/>
        <v>0</v>
      </c>
      <c r="BF60" s="85">
        <f t="shared" si="156"/>
        <v>5000</v>
      </c>
      <c r="BG60" s="57">
        <f aca="true" t="shared" si="157" ref="BG60:BG66">SUM(BH60:BK60)</f>
        <v>0</v>
      </c>
      <c r="BH60" s="58"/>
      <c r="BI60" s="58"/>
      <c r="BJ60" s="58"/>
      <c r="BK60" s="58"/>
      <c r="BL60" s="14">
        <f aca="true" t="shared" si="158" ref="BL60:BL66">SUM(BM60:BP60)</f>
        <v>5000</v>
      </c>
      <c r="BM60" s="31">
        <f aca="true" t="shared" si="159" ref="BM60:BM66">BC60+BH60</f>
        <v>0</v>
      </c>
      <c r="BN60" s="31">
        <f aca="true" t="shared" si="160" ref="BN60:BN66">BD60+BI60</f>
        <v>0</v>
      </c>
      <c r="BO60" s="31">
        <f aca="true" t="shared" si="161" ref="BO60:BO66">BE60+BJ60</f>
        <v>0</v>
      </c>
      <c r="BP60" s="31">
        <f aca="true" t="shared" si="162" ref="BP60:BP66">BF60+BK60</f>
        <v>5000</v>
      </c>
    </row>
    <row r="61" spans="1:68" ht="51.75" customHeight="1">
      <c r="A61" s="13" t="s">
        <v>96</v>
      </c>
      <c r="B61" s="26" t="s">
        <v>27</v>
      </c>
      <c r="C61" s="26" t="s">
        <v>72</v>
      </c>
      <c r="D61" s="14"/>
      <c r="E61" s="85"/>
      <c r="F61" s="85"/>
      <c r="G61" s="85"/>
      <c r="H61" s="85"/>
      <c r="I61" s="14"/>
      <c r="J61" s="85"/>
      <c r="K61" s="85"/>
      <c r="L61" s="85"/>
      <c r="M61" s="85"/>
      <c r="N61" s="14"/>
      <c r="O61" s="85"/>
      <c r="P61" s="85"/>
      <c r="Q61" s="85"/>
      <c r="R61" s="85"/>
      <c r="S61" s="14">
        <f>SUM(T61:W61)</f>
        <v>100</v>
      </c>
      <c r="T61" s="85"/>
      <c r="U61" s="85"/>
      <c r="V61" s="85"/>
      <c r="W61" s="85">
        <v>100</v>
      </c>
      <c r="X61" s="14">
        <f>SUM(Y61:AB61)</f>
        <v>100</v>
      </c>
      <c r="Y61" s="85">
        <f t="shared" si="153"/>
        <v>0</v>
      </c>
      <c r="Z61" s="85">
        <f t="shared" si="153"/>
        <v>0</v>
      </c>
      <c r="AA61" s="85">
        <f t="shared" si="153"/>
        <v>0</v>
      </c>
      <c r="AB61" s="85">
        <f t="shared" si="153"/>
        <v>100</v>
      </c>
      <c r="AC61" s="14">
        <f>SUM(AD61:AG61)</f>
        <v>0</v>
      </c>
      <c r="AD61" s="85"/>
      <c r="AE61" s="85"/>
      <c r="AF61" s="85"/>
      <c r="AG61" s="85"/>
      <c r="AH61" s="14">
        <f>SUM(AI61:AL61)</f>
        <v>100</v>
      </c>
      <c r="AI61" s="85">
        <f t="shared" si="154"/>
        <v>0</v>
      </c>
      <c r="AJ61" s="85">
        <f t="shared" si="154"/>
        <v>0</v>
      </c>
      <c r="AK61" s="85">
        <f t="shared" si="154"/>
        <v>0</v>
      </c>
      <c r="AL61" s="85">
        <f t="shared" si="154"/>
        <v>100</v>
      </c>
      <c r="AM61" s="14">
        <f>SUM(AN61:AQ61)</f>
        <v>0</v>
      </c>
      <c r="AN61" s="85"/>
      <c r="AO61" s="85"/>
      <c r="AP61" s="85"/>
      <c r="AQ61" s="85"/>
      <c r="AR61" s="14">
        <f>SUM(AS61:AV61)</f>
        <v>100</v>
      </c>
      <c r="AS61" s="85">
        <f t="shared" si="155"/>
        <v>0</v>
      </c>
      <c r="AT61" s="85">
        <f t="shared" si="155"/>
        <v>0</v>
      </c>
      <c r="AU61" s="85">
        <f t="shared" si="155"/>
        <v>0</v>
      </c>
      <c r="AV61" s="85">
        <f t="shared" si="155"/>
        <v>100</v>
      </c>
      <c r="AW61" s="14">
        <f>SUM(AX61:BA61)</f>
        <v>0</v>
      </c>
      <c r="AX61" s="85"/>
      <c r="AY61" s="85"/>
      <c r="AZ61" s="85"/>
      <c r="BA61" s="85"/>
      <c r="BB61" s="14">
        <f>SUM(BC61:BF61)</f>
        <v>100</v>
      </c>
      <c r="BC61" s="85">
        <f t="shared" si="156"/>
        <v>0</v>
      </c>
      <c r="BD61" s="85">
        <f t="shared" si="156"/>
        <v>0</v>
      </c>
      <c r="BE61" s="85">
        <f t="shared" si="156"/>
        <v>0</v>
      </c>
      <c r="BF61" s="85">
        <f t="shared" si="156"/>
        <v>100</v>
      </c>
      <c r="BG61" s="57">
        <f t="shared" si="157"/>
        <v>0</v>
      </c>
      <c r="BH61" s="58"/>
      <c r="BI61" s="58"/>
      <c r="BJ61" s="58"/>
      <c r="BK61" s="58"/>
      <c r="BL61" s="14">
        <f t="shared" si="158"/>
        <v>100</v>
      </c>
      <c r="BM61" s="31">
        <f t="shared" si="159"/>
        <v>0</v>
      </c>
      <c r="BN61" s="31">
        <f t="shared" si="160"/>
        <v>0</v>
      </c>
      <c r="BO61" s="31">
        <f t="shared" si="161"/>
        <v>0</v>
      </c>
      <c r="BP61" s="31">
        <f t="shared" si="162"/>
        <v>100</v>
      </c>
    </row>
    <row r="62" spans="1:68" ht="51" customHeight="1">
      <c r="A62" s="13" t="s">
        <v>97</v>
      </c>
      <c r="B62" s="26" t="s">
        <v>27</v>
      </c>
      <c r="C62" s="26" t="s">
        <v>72</v>
      </c>
      <c r="D62" s="14"/>
      <c r="E62" s="85"/>
      <c r="F62" s="85"/>
      <c r="G62" s="85"/>
      <c r="H62" s="85"/>
      <c r="I62" s="14"/>
      <c r="J62" s="85"/>
      <c r="K62" s="85"/>
      <c r="L62" s="85"/>
      <c r="M62" s="85"/>
      <c r="N62" s="14"/>
      <c r="O62" s="85"/>
      <c r="P62" s="85"/>
      <c r="Q62" s="85"/>
      <c r="R62" s="85"/>
      <c r="S62" s="14">
        <f>SUM(T62:W62)</f>
        <v>50</v>
      </c>
      <c r="T62" s="85"/>
      <c r="U62" s="85"/>
      <c r="V62" s="85"/>
      <c r="W62" s="85">
        <v>50</v>
      </c>
      <c r="X62" s="14">
        <f>SUM(Y62:AB62)</f>
        <v>50</v>
      </c>
      <c r="Y62" s="85">
        <f t="shared" si="153"/>
        <v>0</v>
      </c>
      <c r="Z62" s="85">
        <f t="shared" si="153"/>
        <v>0</v>
      </c>
      <c r="AA62" s="85">
        <f t="shared" si="153"/>
        <v>0</v>
      </c>
      <c r="AB62" s="85">
        <f t="shared" si="153"/>
        <v>50</v>
      </c>
      <c r="AC62" s="14">
        <f>SUM(AD62:AG62)</f>
        <v>0</v>
      </c>
      <c r="AD62" s="85"/>
      <c r="AE62" s="85"/>
      <c r="AF62" s="85"/>
      <c r="AG62" s="85"/>
      <c r="AH62" s="14">
        <f>SUM(AI62:AL62)</f>
        <v>50</v>
      </c>
      <c r="AI62" s="85">
        <f t="shared" si="154"/>
        <v>0</v>
      </c>
      <c r="AJ62" s="85">
        <f t="shared" si="154"/>
        <v>0</v>
      </c>
      <c r="AK62" s="85">
        <f t="shared" si="154"/>
        <v>0</v>
      </c>
      <c r="AL62" s="85">
        <f t="shared" si="154"/>
        <v>50</v>
      </c>
      <c r="AM62" s="14">
        <f>SUM(AN62:AQ62)</f>
        <v>0</v>
      </c>
      <c r="AN62" s="85"/>
      <c r="AO62" s="85"/>
      <c r="AP62" s="85"/>
      <c r="AQ62" s="85"/>
      <c r="AR62" s="14">
        <f>SUM(AS62:AV62)</f>
        <v>50</v>
      </c>
      <c r="AS62" s="85">
        <f t="shared" si="155"/>
        <v>0</v>
      </c>
      <c r="AT62" s="85">
        <f t="shared" si="155"/>
        <v>0</v>
      </c>
      <c r="AU62" s="85">
        <f t="shared" si="155"/>
        <v>0</v>
      </c>
      <c r="AV62" s="85">
        <f t="shared" si="155"/>
        <v>50</v>
      </c>
      <c r="AW62" s="14">
        <f>SUM(AX62:BA62)</f>
        <v>0</v>
      </c>
      <c r="AX62" s="85"/>
      <c r="AY62" s="85"/>
      <c r="AZ62" s="85"/>
      <c r="BA62" s="85"/>
      <c r="BB62" s="14">
        <f>SUM(BC62:BF62)</f>
        <v>50</v>
      </c>
      <c r="BC62" s="85">
        <f t="shared" si="156"/>
        <v>0</v>
      </c>
      <c r="BD62" s="85">
        <f t="shared" si="156"/>
        <v>0</v>
      </c>
      <c r="BE62" s="85">
        <f t="shared" si="156"/>
        <v>0</v>
      </c>
      <c r="BF62" s="85">
        <f t="shared" si="156"/>
        <v>50</v>
      </c>
      <c r="BG62" s="57">
        <f t="shared" si="157"/>
        <v>0</v>
      </c>
      <c r="BH62" s="58"/>
      <c r="BI62" s="58"/>
      <c r="BJ62" s="58"/>
      <c r="BK62" s="58"/>
      <c r="BL62" s="14">
        <f t="shared" si="158"/>
        <v>50</v>
      </c>
      <c r="BM62" s="31">
        <f t="shared" si="159"/>
        <v>0</v>
      </c>
      <c r="BN62" s="31">
        <f t="shared" si="160"/>
        <v>0</v>
      </c>
      <c r="BO62" s="31">
        <f t="shared" si="161"/>
        <v>0</v>
      </c>
      <c r="BP62" s="31">
        <f t="shared" si="162"/>
        <v>50</v>
      </c>
    </row>
    <row r="63" spans="1:68" ht="57" customHeight="1">
      <c r="A63" s="13" t="s">
        <v>112</v>
      </c>
      <c r="B63" s="26" t="s">
        <v>27</v>
      </c>
      <c r="C63" s="26" t="s">
        <v>72</v>
      </c>
      <c r="D63" s="14"/>
      <c r="E63" s="85"/>
      <c r="F63" s="85"/>
      <c r="G63" s="85"/>
      <c r="H63" s="85"/>
      <c r="I63" s="14"/>
      <c r="J63" s="85"/>
      <c r="K63" s="85"/>
      <c r="L63" s="85"/>
      <c r="M63" s="85"/>
      <c r="N63" s="14"/>
      <c r="O63" s="85"/>
      <c r="P63" s="85"/>
      <c r="Q63" s="85"/>
      <c r="R63" s="85"/>
      <c r="S63" s="14"/>
      <c r="T63" s="85"/>
      <c r="U63" s="85"/>
      <c r="V63" s="85"/>
      <c r="W63" s="85"/>
      <c r="X63" s="14"/>
      <c r="Y63" s="85"/>
      <c r="Z63" s="85"/>
      <c r="AA63" s="85"/>
      <c r="AB63" s="85"/>
      <c r="AC63" s="14"/>
      <c r="AD63" s="85"/>
      <c r="AE63" s="85"/>
      <c r="AF63" s="85"/>
      <c r="AG63" s="85"/>
      <c r="AH63" s="14"/>
      <c r="AI63" s="85"/>
      <c r="AJ63" s="85"/>
      <c r="AK63" s="85"/>
      <c r="AL63" s="85"/>
      <c r="AM63" s="14"/>
      <c r="AN63" s="85"/>
      <c r="AO63" s="85"/>
      <c r="AP63" s="85"/>
      <c r="AQ63" s="85"/>
      <c r="AR63" s="14"/>
      <c r="AS63" s="85"/>
      <c r="AT63" s="85"/>
      <c r="AU63" s="85"/>
      <c r="AV63" s="85"/>
      <c r="AW63" s="14"/>
      <c r="AX63" s="85"/>
      <c r="AY63" s="85"/>
      <c r="AZ63" s="85"/>
      <c r="BA63" s="85"/>
      <c r="BB63" s="14"/>
      <c r="BC63" s="85"/>
      <c r="BD63" s="85"/>
      <c r="BE63" s="85"/>
      <c r="BF63" s="85"/>
      <c r="BG63" s="57">
        <f t="shared" si="157"/>
        <v>11.3</v>
      </c>
      <c r="BH63" s="58">
        <v>11.3</v>
      </c>
      <c r="BI63" s="58"/>
      <c r="BJ63" s="58"/>
      <c r="BK63" s="58"/>
      <c r="BL63" s="14">
        <f t="shared" si="158"/>
        <v>11.3</v>
      </c>
      <c r="BM63" s="31">
        <f>BC63+BH63</f>
        <v>11.3</v>
      </c>
      <c r="BN63" s="31">
        <f>BD63+BI63</f>
        <v>0</v>
      </c>
      <c r="BO63" s="31">
        <f>BE63+BJ63</f>
        <v>0</v>
      </c>
      <c r="BP63" s="31">
        <f>BF63+BK63</f>
        <v>0</v>
      </c>
    </row>
    <row r="64" spans="1:68" ht="57" customHeight="1">
      <c r="A64" s="13" t="s">
        <v>116</v>
      </c>
      <c r="B64" s="26" t="s">
        <v>27</v>
      </c>
      <c r="C64" s="26" t="s">
        <v>72</v>
      </c>
      <c r="D64" s="14"/>
      <c r="E64" s="85"/>
      <c r="F64" s="85"/>
      <c r="G64" s="85"/>
      <c r="H64" s="85"/>
      <c r="I64" s="14"/>
      <c r="J64" s="85"/>
      <c r="K64" s="85"/>
      <c r="L64" s="85"/>
      <c r="M64" s="85"/>
      <c r="N64" s="14"/>
      <c r="O64" s="85"/>
      <c r="P64" s="85"/>
      <c r="Q64" s="85"/>
      <c r="R64" s="85"/>
      <c r="S64" s="14"/>
      <c r="T64" s="85"/>
      <c r="U64" s="85"/>
      <c r="V64" s="85"/>
      <c r="W64" s="85"/>
      <c r="X64" s="14"/>
      <c r="Y64" s="85"/>
      <c r="Z64" s="85"/>
      <c r="AA64" s="85"/>
      <c r="AB64" s="85"/>
      <c r="AC64" s="14"/>
      <c r="AD64" s="85"/>
      <c r="AE64" s="85"/>
      <c r="AF64" s="85"/>
      <c r="AG64" s="85"/>
      <c r="AH64" s="14"/>
      <c r="AI64" s="85"/>
      <c r="AJ64" s="85"/>
      <c r="AK64" s="85"/>
      <c r="AL64" s="85"/>
      <c r="AM64" s="14"/>
      <c r="AN64" s="85"/>
      <c r="AO64" s="85"/>
      <c r="AP64" s="85"/>
      <c r="AQ64" s="85"/>
      <c r="AR64" s="14"/>
      <c r="AS64" s="85"/>
      <c r="AT64" s="85"/>
      <c r="AU64" s="85"/>
      <c r="AV64" s="85"/>
      <c r="AW64" s="14"/>
      <c r="AX64" s="85"/>
      <c r="AY64" s="85"/>
      <c r="AZ64" s="85"/>
      <c r="BA64" s="85"/>
      <c r="BB64" s="14"/>
      <c r="BC64" s="85"/>
      <c r="BD64" s="85"/>
      <c r="BE64" s="85"/>
      <c r="BF64" s="85"/>
      <c r="BG64" s="57">
        <f t="shared" si="157"/>
        <v>3645.1</v>
      </c>
      <c r="BH64" s="58">
        <v>3000</v>
      </c>
      <c r="BI64" s="58">
        <v>645.1</v>
      </c>
      <c r="BJ64" s="58"/>
      <c r="BK64" s="58"/>
      <c r="BL64" s="14">
        <f>SUM(BM64:BP64)</f>
        <v>3645.1</v>
      </c>
      <c r="BM64" s="31">
        <f>BC64+BH64</f>
        <v>3000</v>
      </c>
      <c r="BN64" s="31">
        <f>BD64+BI64</f>
        <v>645.1</v>
      </c>
      <c r="BO64" s="31">
        <f>BE64+BJ64</f>
        <v>0</v>
      </c>
      <c r="BP64" s="31">
        <f>BF64+BK64</f>
        <v>0</v>
      </c>
    </row>
    <row r="65" spans="1:68" s="17" customFormat="1" ht="45.75" customHeight="1">
      <c r="A65" s="47" t="s">
        <v>82</v>
      </c>
      <c r="B65" s="26" t="s">
        <v>27</v>
      </c>
      <c r="C65" s="26" t="s">
        <v>83</v>
      </c>
      <c r="D65" s="14">
        <f>SUM(E65:H65)</f>
        <v>1000</v>
      </c>
      <c r="E65" s="46"/>
      <c r="F65" s="46"/>
      <c r="G65" s="46"/>
      <c r="H65" s="14">
        <v>1000</v>
      </c>
      <c r="I65" s="14">
        <f>SUM(J65:M65)</f>
        <v>0</v>
      </c>
      <c r="J65" s="46"/>
      <c r="K65" s="46"/>
      <c r="L65" s="46"/>
      <c r="M65" s="14"/>
      <c r="N65" s="14">
        <f>SUM(O65:R65)</f>
        <v>1000</v>
      </c>
      <c r="O65" s="85">
        <f>E65+J65</f>
        <v>0</v>
      </c>
      <c r="P65" s="85">
        <f>F65+K65</f>
        <v>0</v>
      </c>
      <c r="Q65" s="85">
        <f>G65+L65</f>
        <v>0</v>
      </c>
      <c r="R65" s="85">
        <f>H65+M65</f>
        <v>1000</v>
      </c>
      <c r="S65" s="14">
        <f>SUM(T65:W65)</f>
        <v>0</v>
      </c>
      <c r="T65" s="46"/>
      <c r="U65" s="46"/>
      <c r="V65" s="46"/>
      <c r="W65" s="14"/>
      <c r="X65" s="14">
        <f>SUM(Y65:AB65)</f>
        <v>1000</v>
      </c>
      <c r="Y65" s="85">
        <f t="shared" si="153"/>
        <v>0</v>
      </c>
      <c r="Z65" s="85">
        <f t="shared" si="153"/>
        <v>0</v>
      </c>
      <c r="AA65" s="85">
        <f t="shared" si="153"/>
        <v>0</v>
      </c>
      <c r="AB65" s="85">
        <f t="shared" si="153"/>
        <v>1000</v>
      </c>
      <c r="AC65" s="14">
        <f>SUM(AD65:AG65)</f>
        <v>0</v>
      </c>
      <c r="AD65" s="46"/>
      <c r="AE65" s="46"/>
      <c r="AF65" s="46"/>
      <c r="AG65" s="14"/>
      <c r="AH65" s="14">
        <f>SUM(AI65:AL65)</f>
        <v>1000</v>
      </c>
      <c r="AI65" s="85">
        <f t="shared" si="154"/>
        <v>0</v>
      </c>
      <c r="AJ65" s="85">
        <f t="shared" si="154"/>
        <v>0</v>
      </c>
      <c r="AK65" s="85">
        <f t="shared" si="154"/>
        <v>0</v>
      </c>
      <c r="AL65" s="85">
        <f t="shared" si="154"/>
        <v>1000</v>
      </c>
      <c r="AM65" s="14">
        <f>SUM(AN65:AQ65)</f>
        <v>0</v>
      </c>
      <c r="AN65" s="46"/>
      <c r="AO65" s="46"/>
      <c r="AP65" s="46"/>
      <c r="AQ65" s="14"/>
      <c r="AR65" s="14">
        <f>SUM(AS65:AV65)</f>
        <v>1000</v>
      </c>
      <c r="AS65" s="85">
        <f t="shared" si="155"/>
        <v>0</v>
      </c>
      <c r="AT65" s="85">
        <f t="shared" si="155"/>
        <v>0</v>
      </c>
      <c r="AU65" s="85">
        <f t="shared" si="155"/>
        <v>0</v>
      </c>
      <c r="AV65" s="85">
        <f t="shared" si="155"/>
        <v>1000</v>
      </c>
      <c r="AW65" s="14">
        <f>SUM(AX65:BA65)</f>
        <v>0</v>
      </c>
      <c r="AX65" s="46"/>
      <c r="AY65" s="46"/>
      <c r="AZ65" s="46"/>
      <c r="BA65" s="14"/>
      <c r="BB65" s="14">
        <f>SUM(BC65:BF65)</f>
        <v>1000</v>
      </c>
      <c r="BC65" s="85">
        <f t="shared" si="156"/>
        <v>0</v>
      </c>
      <c r="BD65" s="85">
        <f t="shared" si="156"/>
        <v>0</v>
      </c>
      <c r="BE65" s="85">
        <f t="shared" si="156"/>
        <v>0</v>
      </c>
      <c r="BF65" s="85">
        <f t="shared" si="156"/>
        <v>1000</v>
      </c>
      <c r="BG65" s="57">
        <f t="shared" si="157"/>
        <v>0</v>
      </c>
      <c r="BH65" s="55"/>
      <c r="BI65" s="55"/>
      <c r="BJ65" s="55"/>
      <c r="BK65" s="57"/>
      <c r="BL65" s="14">
        <f t="shared" si="158"/>
        <v>1000</v>
      </c>
      <c r="BM65" s="31">
        <f t="shared" si="159"/>
        <v>0</v>
      </c>
      <c r="BN65" s="31">
        <f t="shared" si="160"/>
        <v>0</v>
      </c>
      <c r="BO65" s="31">
        <f t="shared" si="161"/>
        <v>0</v>
      </c>
      <c r="BP65" s="31">
        <f t="shared" si="162"/>
        <v>1000</v>
      </c>
    </row>
    <row r="66" spans="1:68" ht="74.25" customHeight="1">
      <c r="A66" s="93" t="s">
        <v>109</v>
      </c>
      <c r="B66" s="26" t="s">
        <v>26</v>
      </c>
      <c r="C66" s="26" t="s">
        <v>76</v>
      </c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14">
        <f>SUM(AX66:BA66)</f>
        <v>10816.6</v>
      </c>
      <c r="AX66" s="14">
        <v>10816.6</v>
      </c>
      <c r="AY66" s="86"/>
      <c r="AZ66" s="86"/>
      <c r="BA66" s="86"/>
      <c r="BB66" s="14">
        <f>SUM(BC66:BF66)</f>
        <v>10816.6</v>
      </c>
      <c r="BC66" s="85">
        <f t="shared" si="156"/>
        <v>10816.6</v>
      </c>
      <c r="BD66" s="85">
        <f t="shared" si="156"/>
        <v>0</v>
      </c>
      <c r="BE66" s="85">
        <f t="shared" si="156"/>
        <v>0</v>
      </c>
      <c r="BF66" s="85">
        <f t="shared" si="156"/>
        <v>0</v>
      </c>
      <c r="BG66" s="57">
        <f t="shared" si="157"/>
        <v>-2163.3</v>
      </c>
      <c r="BH66" s="57">
        <v>-2163.3</v>
      </c>
      <c r="BI66" s="74"/>
      <c r="BJ66" s="74"/>
      <c r="BK66" s="74"/>
      <c r="BL66" s="14">
        <f t="shared" si="158"/>
        <v>8653.3</v>
      </c>
      <c r="BM66" s="31">
        <f t="shared" si="159"/>
        <v>8653.3</v>
      </c>
      <c r="BN66" s="31">
        <f t="shared" si="160"/>
        <v>0</v>
      </c>
      <c r="BO66" s="31">
        <f t="shared" si="161"/>
        <v>0</v>
      </c>
      <c r="BP66" s="31">
        <f t="shared" si="162"/>
        <v>0</v>
      </c>
    </row>
  </sheetData>
  <mergeCells count="24">
    <mergeCell ref="A55:A56"/>
    <mergeCell ref="AW4:BA4"/>
    <mergeCell ref="BB4:BF4"/>
    <mergeCell ref="A36:A37"/>
    <mergeCell ref="B36:B37"/>
    <mergeCell ref="AM4:AQ4"/>
    <mergeCell ref="AR4:AV4"/>
    <mergeCell ref="AC4:AG4"/>
    <mergeCell ref="AH4:AL4"/>
    <mergeCell ref="A52:A53"/>
    <mergeCell ref="B52:B53"/>
    <mergeCell ref="D4:H4"/>
    <mergeCell ref="A46:A48"/>
    <mergeCell ref="B46:B48"/>
    <mergeCell ref="A1:AB1"/>
    <mergeCell ref="A4:A5"/>
    <mergeCell ref="S4:W4"/>
    <mergeCell ref="X4:AB4"/>
    <mergeCell ref="B4:B5"/>
    <mergeCell ref="C4:C5"/>
    <mergeCell ref="BG4:BK4"/>
    <mergeCell ref="BL4:BP4"/>
    <mergeCell ref="I4:M4"/>
    <mergeCell ref="N4:R4"/>
  </mergeCells>
  <printOptions horizontalCentered="1"/>
  <pageMargins left="0.11811023622047245" right="0.15748031496062992" top="0.3937007874015748" bottom="0.11811023622047245" header="0.2755905511811024" footer="0.2362204724409449"/>
  <pageSetup fitToHeight="2" fitToWidth="1" horizontalDpi="600" verticalDpi="600" orientation="portrait" paperSize="9" scale="46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9"/>
  <sheetViews>
    <sheetView zoomScale="75" zoomScaleNormal="75" zoomScaleSheetLayoutView="75" workbookViewId="0" topLeftCell="A1">
      <pane ySplit="5" topLeftCell="BM6" activePane="bottomLeft" state="frozen"/>
      <selection pane="topLeft" activeCell="A1" sqref="A1"/>
      <selection pane="bottomLeft" activeCell="BM15" sqref="BM15"/>
    </sheetView>
  </sheetViews>
  <sheetFormatPr defaultColWidth="9.00390625" defaultRowHeight="12.75"/>
  <cols>
    <col min="1" max="1" width="65.25390625" style="2" customWidth="1"/>
    <col min="2" max="3" width="10.125" style="2" customWidth="1"/>
    <col min="4" max="4" width="16.125" style="3" hidden="1" customWidth="1"/>
    <col min="5" max="5" width="21.625" style="3" hidden="1" customWidth="1"/>
    <col min="6" max="6" width="19.875" style="3" hidden="1" customWidth="1"/>
    <col min="7" max="8" width="18.00390625" style="3" hidden="1" customWidth="1"/>
    <col min="9" max="9" width="16.125" style="3" hidden="1" customWidth="1"/>
    <col min="10" max="10" width="21.625" style="3" hidden="1" customWidth="1"/>
    <col min="11" max="11" width="19.875" style="3" hidden="1" customWidth="1"/>
    <col min="12" max="12" width="18.00390625" style="3" hidden="1" customWidth="1"/>
    <col min="13" max="13" width="11.375" style="3" hidden="1" customWidth="1"/>
    <col min="14" max="14" width="16.125" style="3" hidden="1" customWidth="1"/>
    <col min="15" max="15" width="21.625" style="3" hidden="1" customWidth="1"/>
    <col min="16" max="16" width="19.875" style="3" hidden="1" customWidth="1"/>
    <col min="17" max="18" width="18.00390625" style="3" hidden="1" customWidth="1"/>
    <col min="19" max="19" width="16.125" style="3" hidden="1" customWidth="1"/>
    <col min="20" max="20" width="21.625" style="3" hidden="1" customWidth="1"/>
    <col min="21" max="21" width="19.875" style="3" hidden="1" customWidth="1"/>
    <col min="22" max="22" width="18.00390625" style="3" hidden="1" customWidth="1"/>
    <col min="23" max="23" width="16.75390625" style="3" hidden="1" customWidth="1"/>
    <col min="24" max="24" width="16.125" style="3" hidden="1" customWidth="1"/>
    <col min="25" max="25" width="21.625" style="3" hidden="1" customWidth="1"/>
    <col min="26" max="26" width="19.875" style="3" hidden="1" customWidth="1"/>
    <col min="27" max="28" width="18.00390625" style="3" hidden="1" customWidth="1"/>
    <col min="29" max="29" width="16.125" style="3" hidden="1" customWidth="1"/>
    <col min="30" max="30" width="21.625" style="3" hidden="1" customWidth="1"/>
    <col min="31" max="31" width="19.875" style="3" hidden="1" customWidth="1"/>
    <col min="32" max="32" width="18.00390625" style="3" hidden="1" customWidth="1"/>
    <col min="33" max="33" width="16.75390625" style="3" hidden="1" customWidth="1"/>
    <col min="34" max="34" width="16.125" style="3" hidden="1" customWidth="1"/>
    <col min="35" max="35" width="21.625" style="3" hidden="1" customWidth="1"/>
    <col min="36" max="36" width="19.875" style="3" hidden="1" customWidth="1"/>
    <col min="37" max="38" width="18.00390625" style="3" hidden="1" customWidth="1"/>
    <col min="39" max="39" width="16.125" style="3" hidden="1" customWidth="1"/>
    <col min="40" max="40" width="21.625" style="3" hidden="1" customWidth="1"/>
    <col min="41" max="41" width="19.875" style="3" hidden="1" customWidth="1"/>
    <col min="42" max="42" width="18.00390625" style="3" hidden="1" customWidth="1"/>
    <col min="43" max="43" width="16.75390625" style="3" hidden="1" customWidth="1"/>
    <col min="44" max="44" width="16.125" style="3" customWidth="1"/>
    <col min="45" max="45" width="21.625" style="3" customWidth="1"/>
    <col min="46" max="46" width="19.875" style="3" customWidth="1"/>
    <col min="47" max="48" width="18.00390625" style="3" customWidth="1"/>
    <col min="49" max="49" width="16.125" style="3" customWidth="1"/>
    <col min="50" max="50" width="21.625" style="3" customWidth="1"/>
    <col min="51" max="51" width="19.875" style="3" customWidth="1"/>
    <col min="52" max="52" width="18.00390625" style="3" customWidth="1"/>
    <col min="53" max="53" width="16.75390625" style="3" customWidth="1"/>
    <col min="54" max="54" width="16.125" style="3" customWidth="1"/>
    <col min="55" max="55" width="21.625" style="3" customWidth="1"/>
    <col min="56" max="56" width="19.875" style="3" customWidth="1"/>
    <col min="57" max="58" width="18.00390625" style="3" customWidth="1"/>
    <col min="59" max="59" width="8.875" style="1" customWidth="1"/>
    <col min="60" max="60" width="15.00390625" style="1" customWidth="1"/>
    <col min="61" max="16384" width="8.875" style="1" customWidth="1"/>
  </cols>
  <sheetData>
    <row r="1" spans="1:58" ht="20.25" customHeight="1">
      <c r="A1" s="120" t="s">
        <v>34</v>
      </c>
      <c r="B1" s="120"/>
      <c r="C1" s="12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20.25" customHeight="1">
      <c r="A2" s="32"/>
      <c r="B2" s="32"/>
      <c r="C2" s="32"/>
      <c r="D2" s="33"/>
      <c r="E2" s="33"/>
      <c r="F2" s="33"/>
      <c r="G2" s="33"/>
      <c r="H2" s="34"/>
      <c r="I2" s="33"/>
      <c r="J2" s="33"/>
      <c r="K2" s="33"/>
      <c r="L2" s="33"/>
      <c r="M2" s="34"/>
      <c r="N2" s="33"/>
      <c r="O2" s="33"/>
      <c r="P2" s="33"/>
      <c r="Q2" s="33"/>
      <c r="R2" s="34"/>
      <c r="S2" s="33"/>
      <c r="T2" s="33"/>
      <c r="U2" s="33"/>
      <c r="V2" s="33"/>
      <c r="W2" s="34"/>
      <c r="X2" s="33"/>
      <c r="Y2" s="33"/>
      <c r="Z2" s="33"/>
      <c r="AA2" s="33"/>
      <c r="AB2" s="34"/>
      <c r="AC2" s="33"/>
      <c r="AD2" s="33"/>
      <c r="AE2" s="33"/>
      <c r="AF2" s="33"/>
      <c r="AG2" s="34"/>
      <c r="AH2" s="33"/>
      <c r="AI2" s="33"/>
      <c r="AJ2" s="33"/>
      <c r="AK2" s="33"/>
      <c r="AL2" s="34"/>
      <c r="AM2" s="33"/>
      <c r="AN2" s="33"/>
      <c r="AO2" s="33"/>
      <c r="AP2" s="33"/>
      <c r="AQ2" s="34"/>
      <c r="AR2" s="33"/>
      <c r="AS2" s="33"/>
      <c r="AT2" s="33"/>
      <c r="AU2" s="33"/>
      <c r="AV2" s="34"/>
      <c r="AW2" s="33"/>
      <c r="AX2" s="33"/>
      <c r="AY2" s="33"/>
      <c r="AZ2" s="33"/>
      <c r="BA2" s="34"/>
      <c r="BB2" s="33"/>
      <c r="BC2" s="33"/>
      <c r="BD2" s="33"/>
      <c r="BE2" s="33"/>
      <c r="BF2" s="34"/>
    </row>
    <row r="3" spans="8:58" ht="12.75">
      <c r="H3" s="18" t="s">
        <v>0</v>
      </c>
      <c r="M3" s="18" t="s">
        <v>0</v>
      </c>
      <c r="R3" s="18" t="s">
        <v>0</v>
      </c>
      <c r="W3" s="18" t="s">
        <v>0</v>
      </c>
      <c r="AB3" s="18" t="s">
        <v>0</v>
      </c>
      <c r="AG3" s="18" t="s">
        <v>0</v>
      </c>
      <c r="AL3" s="18" t="s">
        <v>0</v>
      </c>
      <c r="AQ3" s="18" t="s">
        <v>0</v>
      </c>
      <c r="AV3" s="18" t="s">
        <v>0</v>
      </c>
      <c r="BA3" s="18" t="s">
        <v>0</v>
      </c>
      <c r="BF3" s="18" t="s">
        <v>0</v>
      </c>
    </row>
    <row r="4" spans="1:58" ht="12.75">
      <c r="A4" s="121" t="s">
        <v>1</v>
      </c>
      <c r="B4" s="121" t="s">
        <v>20</v>
      </c>
      <c r="C4" s="121" t="s">
        <v>62</v>
      </c>
      <c r="D4" s="97" t="s">
        <v>61</v>
      </c>
      <c r="E4" s="98"/>
      <c r="F4" s="98"/>
      <c r="G4" s="98"/>
      <c r="H4" s="99"/>
      <c r="I4" s="94" t="s">
        <v>90</v>
      </c>
      <c r="J4" s="95"/>
      <c r="K4" s="95"/>
      <c r="L4" s="95"/>
      <c r="M4" s="96"/>
      <c r="N4" s="97" t="s">
        <v>61</v>
      </c>
      <c r="O4" s="98"/>
      <c r="P4" s="98"/>
      <c r="Q4" s="98"/>
      <c r="R4" s="99"/>
      <c r="S4" s="94" t="s">
        <v>92</v>
      </c>
      <c r="T4" s="95"/>
      <c r="U4" s="95"/>
      <c r="V4" s="95"/>
      <c r="W4" s="96"/>
      <c r="X4" s="97" t="s">
        <v>61</v>
      </c>
      <c r="Y4" s="98"/>
      <c r="Z4" s="98"/>
      <c r="AA4" s="98"/>
      <c r="AB4" s="99"/>
      <c r="AC4" s="94" t="s">
        <v>101</v>
      </c>
      <c r="AD4" s="95"/>
      <c r="AE4" s="95"/>
      <c r="AF4" s="95"/>
      <c r="AG4" s="96"/>
      <c r="AH4" s="97" t="s">
        <v>61</v>
      </c>
      <c r="AI4" s="98"/>
      <c r="AJ4" s="98"/>
      <c r="AK4" s="98"/>
      <c r="AL4" s="99"/>
      <c r="AM4" s="94" t="s">
        <v>106</v>
      </c>
      <c r="AN4" s="95"/>
      <c r="AO4" s="95"/>
      <c r="AP4" s="95"/>
      <c r="AQ4" s="96"/>
      <c r="AR4" s="97" t="s">
        <v>61</v>
      </c>
      <c r="AS4" s="98"/>
      <c r="AT4" s="98"/>
      <c r="AU4" s="98"/>
      <c r="AV4" s="99"/>
      <c r="AW4" s="94" t="s">
        <v>114</v>
      </c>
      <c r="AX4" s="95"/>
      <c r="AY4" s="95"/>
      <c r="AZ4" s="95"/>
      <c r="BA4" s="96"/>
      <c r="BB4" s="97" t="s">
        <v>61</v>
      </c>
      <c r="BC4" s="98"/>
      <c r="BD4" s="98"/>
      <c r="BE4" s="98"/>
      <c r="BF4" s="99"/>
    </row>
    <row r="5" spans="1:58" s="7" customFormat="1" ht="46.5" customHeight="1">
      <c r="A5" s="122"/>
      <c r="B5" s="122"/>
      <c r="C5" s="122"/>
      <c r="D5" s="5" t="s">
        <v>2</v>
      </c>
      <c r="E5" s="6" t="s">
        <v>38</v>
      </c>
      <c r="F5" s="6" t="s">
        <v>37</v>
      </c>
      <c r="G5" s="4" t="s">
        <v>3</v>
      </c>
      <c r="H5" s="4" t="s">
        <v>14</v>
      </c>
      <c r="I5" s="52" t="s">
        <v>2</v>
      </c>
      <c r="J5" s="53" t="s">
        <v>38</v>
      </c>
      <c r="K5" s="53" t="s">
        <v>37</v>
      </c>
      <c r="L5" s="54" t="s">
        <v>3</v>
      </c>
      <c r="M5" s="54" t="s">
        <v>14</v>
      </c>
      <c r="N5" s="5" t="s">
        <v>2</v>
      </c>
      <c r="O5" s="6" t="s">
        <v>38</v>
      </c>
      <c r="P5" s="6" t="s">
        <v>37</v>
      </c>
      <c r="Q5" s="4" t="s">
        <v>3</v>
      </c>
      <c r="R5" s="4" t="s">
        <v>14</v>
      </c>
      <c r="S5" s="52" t="s">
        <v>2</v>
      </c>
      <c r="T5" s="53" t="s">
        <v>38</v>
      </c>
      <c r="U5" s="53" t="s">
        <v>37</v>
      </c>
      <c r="V5" s="54" t="s">
        <v>3</v>
      </c>
      <c r="W5" s="54" t="s">
        <v>14</v>
      </c>
      <c r="X5" s="5" t="s">
        <v>2</v>
      </c>
      <c r="Y5" s="6" t="s">
        <v>38</v>
      </c>
      <c r="Z5" s="6" t="s">
        <v>37</v>
      </c>
      <c r="AA5" s="4" t="s">
        <v>3</v>
      </c>
      <c r="AB5" s="4" t="s">
        <v>14</v>
      </c>
      <c r="AC5" s="52" t="s">
        <v>2</v>
      </c>
      <c r="AD5" s="53" t="s">
        <v>38</v>
      </c>
      <c r="AE5" s="53" t="s">
        <v>37</v>
      </c>
      <c r="AF5" s="54" t="s">
        <v>3</v>
      </c>
      <c r="AG5" s="54" t="s">
        <v>14</v>
      </c>
      <c r="AH5" s="5" t="s">
        <v>2</v>
      </c>
      <c r="AI5" s="6" t="s">
        <v>38</v>
      </c>
      <c r="AJ5" s="6" t="s">
        <v>37</v>
      </c>
      <c r="AK5" s="4" t="s">
        <v>3</v>
      </c>
      <c r="AL5" s="4" t="s">
        <v>14</v>
      </c>
      <c r="AM5" s="52" t="s">
        <v>2</v>
      </c>
      <c r="AN5" s="53" t="s">
        <v>38</v>
      </c>
      <c r="AO5" s="53" t="s">
        <v>37</v>
      </c>
      <c r="AP5" s="54" t="s">
        <v>3</v>
      </c>
      <c r="AQ5" s="54" t="s">
        <v>14</v>
      </c>
      <c r="AR5" s="5" t="s">
        <v>2</v>
      </c>
      <c r="AS5" s="6" t="s">
        <v>38</v>
      </c>
      <c r="AT5" s="6" t="s">
        <v>37</v>
      </c>
      <c r="AU5" s="4" t="s">
        <v>3</v>
      </c>
      <c r="AV5" s="4" t="s">
        <v>14</v>
      </c>
      <c r="AW5" s="52" t="s">
        <v>2</v>
      </c>
      <c r="AX5" s="53" t="s">
        <v>38</v>
      </c>
      <c r="AY5" s="53" t="s">
        <v>37</v>
      </c>
      <c r="AZ5" s="54" t="s">
        <v>3</v>
      </c>
      <c r="BA5" s="54" t="s">
        <v>14</v>
      </c>
      <c r="BB5" s="5" t="s">
        <v>2</v>
      </c>
      <c r="BC5" s="6" t="s">
        <v>38</v>
      </c>
      <c r="BD5" s="6" t="s">
        <v>37</v>
      </c>
      <c r="BE5" s="4" t="s">
        <v>3</v>
      </c>
      <c r="BF5" s="4" t="s">
        <v>14</v>
      </c>
    </row>
    <row r="6" spans="1:61" s="11" customFormat="1" ht="26.25" customHeight="1">
      <c r="A6" s="8" t="s">
        <v>4</v>
      </c>
      <c r="B6" s="8"/>
      <c r="C6" s="8"/>
      <c r="D6" s="9">
        <f>D7+D10+D22+D26+D47</f>
        <v>4345943</v>
      </c>
      <c r="E6" s="10">
        <f>E7+E10+E22+E47+E26</f>
        <v>2274986.8</v>
      </c>
      <c r="F6" s="10">
        <f>F7+F10+F22+F47+F26</f>
        <v>1438878.4</v>
      </c>
      <c r="G6" s="10">
        <f>G7+G10+G22+G47+G26</f>
        <v>373843.19999999995</v>
      </c>
      <c r="H6" s="10">
        <f>H7+H10+H22+H47+H26</f>
        <v>258234.6</v>
      </c>
      <c r="I6" s="55">
        <f>I7+I10+I22+I26+I47</f>
        <v>34540</v>
      </c>
      <c r="J6" s="59">
        <f>J7+J10+J22+J47+J26</f>
        <v>0</v>
      </c>
      <c r="K6" s="59">
        <f>K7+K10+K22+K47+K26</f>
        <v>0</v>
      </c>
      <c r="L6" s="59">
        <f>L7+L10+L22+L47+L26</f>
        <v>34540</v>
      </c>
      <c r="M6" s="59">
        <f>M7+M10+M22+M47+M26</f>
        <v>0</v>
      </c>
      <c r="N6" s="9">
        <f>N7+N10+N22+N26+N47</f>
        <v>4380483</v>
      </c>
      <c r="O6" s="10">
        <f>O7+O10+O22+O47+O26</f>
        <v>2274986.8</v>
      </c>
      <c r="P6" s="10">
        <f>P7+P10+P22+P47+P26</f>
        <v>1438878.4</v>
      </c>
      <c r="Q6" s="10">
        <f>Q7+Q10+Q22+Q47+Q26</f>
        <v>408383.19999999995</v>
      </c>
      <c r="R6" s="10">
        <f>R7+R10+R22+R47+R26</f>
        <v>258234.6</v>
      </c>
      <c r="S6" s="55">
        <f>S7+S10+S22+S26+S47</f>
        <v>82829.69999999995</v>
      </c>
      <c r="T6" s="59">
        <f>T7+T10+T22+T47+T26</f>
        <v>-35153</v>
      </c>
      <c r="U6" s="59">
        <f>U7+U10+U22+U47+U26</f>
        <v>117982.7</v>
      </c>
      <c r="V6" s="59">
        <f>V7+V10+V22+V47+V26</f>
        <v>0</v>
      </c>
      <c r="W6" s="59">
        <f>W7+W10+W22+W47+W26</f>
        <v>0</v>
      </c>
      <c r="X6" s="9">
        <f>X7+X10+X22+X26+X47</f>
        <v>4463312.699999999</v>
      </c>
      <c r="Y6" s="10">
        <f>Y7+Y10+Y22+Y47+Y26</f>
        <v>2239833.8</v>
      </c>
      <c r="Z6" s="10">
        <f>Z7+Z10+Z22+Z47+Z26</f>
        <v>1556861.1</v>
      </c>
      <c r="AA6" s="10">
        <f>AA7+AA10+AA22+AA47+AA26</f>
        <v>408383.19999999995</v>
      </c>
      <c r="AB6" s="10">
        <f>AB7+AB10+AB22+AB47+AB26</f>
        <v>258234.6</v>
      </c>
      <c r="AC6" s="55">
        <f>AC7+AC10+AC22+AC26+AC47</f>
        <v>73162.5</v>
      </c>
      <c r="AD6" s="59">
        <f>AD7+AD10+AD22+AD47+AD26</f>
        <v>57200</v>
      </c>
      <c r="AE6" s="59">
        <f>AE7+AE10+AE22+AE47+AE26</f>
        <v>0</v>
      </c>
      <c r="AF6" s="59">
        <f>AF7+AF10+AF22+AF47+AF26</f>
        <v>15962.5</v>
      </c>
      <c r="AG6" s="59">
        <f>AG7+AG10+AG22+AG47+AG26</f>
        <v>0</v>
      </c>
      <c r="AH6" s="9">
        <f>AH7+AH10+AH22+AH26+AH47</f>
        <v>4536475.199999999</v>
      </c>
      <c r="AI6" s="10">
        <f>AI7+AI10+AI22+AI47+AI26</f>
        <v>2297033.8</v>
      </c>
      <c r="AJ6" s="10">
        <f>AJ7+AJ10+AJ22+AJ47+AJ26</f>
        <v>1556861.1</v>
      </c>
      <c r="AK6" s="10">
        <f>AK7+AK10+AK22+AK47+AK26</f>
        <v>424345.69999999995</v>
      </c>
      <c r="AL6" s="10">
        <f>AL7+AL10+AL22+AL47+AL26</f>
        <v>258234.6</v>
      </c>
      <c r="AM6" s="55">
        <f>AM7+AM10+AM22+AM26+AM47</f>
        <v>-149961.6</v>
      </c>
      <c r="AN6" s="59">
        <f>AN7+AN10+AN22+AN47+AN26</f>
        <v>-2141.7999999999956</v>
      </c>
      <c r="AO6" s="59">
        <f>AO7+AO10+AO22+AO47+AO26</f>
        <v>-147819.80000000002</v>
      </c>
      <c r="AP6" s="59">
        <f>AP7+AP10+AP22+AP47+AP26</f>
        <v>0</v>
      </c>
      <c r="AQ6" s="59">
        <f>AQ7+AQ10+AQ22+AQ47+AQ26</f>
        <v>0</v>
      </c>
      <c r="AR6" s="9">
        <f>AR7+AR10+AR22+AR26+AR47</f>
        <v>4386513.6</v>
      </c>
      <c r="AS6" s="10">
        <f>AS7+AS10+AS22+AS47+AS26</f>
        <v>2294892</v>
      </c>
      <c r="AT6" s="10">
        <f>AT7+AT10+AT22+AT47+AT26</f>
        <v>1409041.2999999998</v>
      </c>
      <c r="AU6" s="10">
        <f>AU7+AU10+AU22+AU47+AU26</f>
        <v>424345.69999999995</v>
      </c>
      <c r="AV6" s="10">
        <f>AV7+AV10+AV22+AV47+AV26</f>
        <v>258234.6</v>
      </c>
      <c r="AW6" s="55">
        <f>AW7+AW10+AW22+AW26+AW47</f>
        <v>-12233.3</v>
      </c>
      <c r="AX6" s="59">
        <f>AX7+AX10+AX22+AX47+AX26</f>
        <v>-52620.09999999999</v>
      </c>
      <c r="AY6" s="59">
        <f>AY7+AY10+AY22+AY47+AY26</f>
        <v>50973.2</v>
      </c>
      <c r="AZ6" s="59">
        <f>AZ7+AZ10+AZ22+AZ47+AZ26</f>
        <v>-10586.4</v>
      </c>
      <c r="BA6" s="59">
        <f>BA7+BA10+BA22+BA47+BA26</f>
        <v>0</v>
      </c>
      <c r="BB6" s="46">
        <f>BB7+BB10+BB22+BB26+BB47</f>
        <v>4374280.300000001</v>
      </c>
      <c r="BC6" s="10">
        <f>BC7+BC10+BC22+BC47+BC26</f>
        <v>2242271.9000000004</v>
      </c>
      <c r="BD6" s="10">
        <f>BD7+BD10+BD22+BD47+BD26</f>
        <v>1460014.5</v>
      </c>
      <c r="BE6" s="10">
        <f>BE7+BE10+BE22+BE47+BE26</f>
        <v>413759.3</v>
      </c>
      <c r="BF6" s="10">
        <f>BF7+BF10+BF22+BF47+BF26</f>
        <v>258234.6</v>
      </c>
      <c r="BI6" s="132"/>
    </row>
    <row r="7" spans="1:58" s="11" customFormat="1" ht="26.25" customHeight="1">
      <c r="A7" s="25" t="s">
        <v>28</v>
      </c>
      <c r="B7" s="27"/>
      <c r="C7" s="27"/>
      <c r="D7" s="20">
        <f aca="true" t="shared" si="0" ref="D7:R7">D8+D9</f>
        <v>1677931.4</v>
      </c>
      <c r="E7" s="20">
        <f t="shared" si="0"/>
        <v>489637.2</v>
      </c>
      <c r="F7" s="20">
        <f t="shared" si="0"/>
        <v>689801.6</v>
      </c>
      <c r="G7" s="20">
        <f t="shared" si="0"/>
        <v>246803</v>
      </c>
      <c r="H7" s="20">
        <f t="shared" si="0"/>
        <v>251689.6</v>
      </c>
      <c r="I7" s="60">
        <f t="shared" si="0"/>
        <v>0</v>
      </c>
      <c r="J7" s="60">
        <f t="shared" si="0"/>
        <v>0</v>
      </c>
      <c r="K7" s="60">
        <f t="shared" si="0"/>
        <v>0</v>
      </c>
      <c r="L7" s="60">
        <f t="shared" si="0"/>
        <v>0</v>
      </c>
      <c r="M7" s="60">
        <f t="shared" si="0"/>
        <v>0</v>
      </c>
      <c r="N7" s="20">
        <f t="shared" si="0"/>
        <v>1677931.4</v>
      </c>
      <c r="O7" s="20">
        <f t="shared" si="0"/>
        <v>489637.2</v>
      </c>
      <c r="P7" s="20">
        <f t="shared" si="0"/>
        <v>689801.6</v>
      </c>
      <c r="Q7" s="20">
        <f t="shared" si="0"/>
        <v>246803</v>
      </c>
      <c r="R7" s="20">
        <f t="shared" si="0"/>
        <v>251689.6</v>
      </c>
      <c r="S7" s="60">
        <f aca="true" t="shared" si="1" ref="S7:AB7">S8+S9</f>
        <v>0</v>
      </c>
      <c r="T7" s="60">
        <f t="shared" si="1"/>
        <v>0</v>
      </c>
      <c r="U7" s="60">
        <f t="shared" si="1"/>
        <v>0</v>
      </c>
      <c r="V7" s="60">
        <f t="shared" si="1"/>
        <v>0</v>
      </c>
      <c r="W7" s="60">
        <f t="shared" si="1"/>
        <v>0</v>
      </c>
      <c r="X7" s="20">
        <f t="shared" si="1"/>
        <v>1677931.4</v>
      </c>
      <c r="Y7" s="20">
        <f t="shared" si="1"/>
        <v>489637.2</v>
      </c>
      <c r="Z7" s="20">
        <f t="shared" si="1"/>
        <v>689801.6</v>
      </c>
      <c r="AA7" s="20">
        <f t="shared" si="1"/>
        <v>246803</v>
      </c>
      <c r="AB7" s="20">
        <f t="shared" si="1"/>
        <v>251689.6</v>
      </c>
      <c r="AC7" s="60">
        <f aca="true" t="shared" si="2" ref="AC7:AL7">AC8+AC9</f>
        <v>0</v>
      </c>
      <c r="AD7" s="60">
        <f t="shared" si="2"/>
        <v>0</v>
      </c>
      <c r="AE7" s="60">
        <f t="shared" si="2"/>
        <v>0</v>
      </c>
      <c r="AF7" s="60">
        <f t="shared" si="2"/>
        <v>0</v>
      </c>
      <c r="AG7" s="60">
        <f t="shared" si="2"/>
        <v>0</v>
      </c>
      <c r="AH7" s="20">
        <f t="shared" si="2"/>
        <v>1677931.4</v>
      </c>
      <c r="AI7" s="20">
        <f t="shared" si="2"/>
        <v>489637.2</v>
      </c>
      <c r="AJ7" s="20">
        <f t="shared" si="2"/>
        <v>689801.6</v>
      </c>
      <c r="AK7" s="20">
        <f t="shared" si="2"/>
        <v>246803</v>
      </c>
      <c r="AL7" s="20">
        <f t="shared" si="2"/>
        <v>251689.6</v>
      </c>
      <c r="AM7" s="60">
        <f aca="true" t="shared" si="3" ref="AM7:AV7">AM8+AM9</f>
        <v>0</v>
      </c>
      <c r="AN7" s="60">
        <f t="shared" si="3"/>
        <v>0</v>
      </c>
      <c r="AO7" s="60">
        <f t="shared" si="3"/>
        <v>0</v>
      </c>
      <c r="AP7" s="60">
        <f t="shared" si="3"/>
        <v>0</v>
      </c>
      <c r="AQ7" s="60">
        <f t="shared" si="3"/>
        <v>0</v>
      </c>
      <c r="AR7" s="20">
        <f t="shared" si="3"/>
        <v>1677931.4</v>
      </c>
      <c r="AS7" s="20">
        <f t="shared" si="3"/>
        <v>489637.2</v>
      </c>
      <c r="AT7" s="20">
        <f t="shared" si="3"/>
        <v>689801.6</v>
      </c>
      <c r="AU7" s="20">
        <f t="shared" si="3"/>
        <v>246803</v>
      </c>
      <c r="AV7" s="20">
        <f t="shared" si="3"/>
        <v>251689.6</v>
      </c>
      <c r="AW7" s="60">
        <f aca="true" t="shared" si="4" ref="AW7:BF7">AW8+AW9</f>
        <v>0</v>
      </c>
      <c r="AX7" s="60">
        <f t="shared" si="4"/>
        <v>0</v>
      </c>
      <c r="AY7" s="60">
        <f t="shared" si="4"/>
        <v>0</v>
      </c>
      <c r="AZ7" s="60">
        <f t="shared" si="4"/>
        <v>0</v>
      </c>
      <c r="BA7" s="60">
        <f t="shared" si="4"/>
        <v>0</v>
      </c>
      <c r="BB7" s="20">
        <f t="shared" si="4"/>
        <v>1677931.4</v>
      </c>
      <c r="BC7" s="20">
        <f t="shared" si="4"/>
        <v>489637.2</v>
      </c>
      <c r="BD7" s="20">
        <f t="shared" si="4"/>
        <v>689801.6</v>
      </c>
      <c r="BE7" s="20">
        <f t="shared" si="4"/>
        <v>246803</v>
      </c>
      <c r="BF7" s="20">
        <f t="shared" si="4"/>
        <v>251689.6</v>
      </c>
    </row>
    <row r="8" spans="1:58" s="11" customFormat="1" ht="26.25" customHeight="1">
      <c r="A8" s="28" t="s">
        <v>30</v>
      </c>
      <c r="B8" s="24" t="s">
        <v>24</v>
      </c>
      <c r="C8" s="24" t="s">
        <v>80</v>
      </c>
      <c r="D8" s="14">
        <f>SUM(E8:H8)</f>
        <v>625047.1</v>
      </c>
      <c r="E8" s="29">
        <v>0</v>
      </c>
      <c r="F8" s="29">
        <v>284487.1</v>
      </c>
      <c r="G8" s="29">
        <v>246803</v>
      </c>
      <c r="H8" s="29">
        <v>93757</v>
      </c>
      <c r="I8" s="57">
        <f>SUM(J8:M8)</f>
        <v>0</v>
      </c>
      <c r="J8" s="61"/>
      <c r="K8" s="61"/>
      <c r="L8" s="61"/>
      <c r="M8" s="61"/>
      <c r="N8" s="14">
        <f>SUM(O8:R8)</f>
        <v>625047.1</v>
      </c>
      <c r="O8" s="29">
        <f aca="true" t="shared" si="5" ref="O8:R9">E8+J8</f>
        <v>0</v>
      </c>
      <c r="P8" s="29">
        <f t="shared" si="5"/>
        <v>284487.1</v>
      </c>
      <c r="Q8" s="29">
        <f t="shared" si="5"/>
        <v>246803</v>
      </c>
      <c r="R8" s="29">
        <f>H8+M8</f>
        <v>93757</v>
      </c>
      <c r="S8" s="57">
        <f>SUM(T8:W8)</f>
        <v>0</v>
      </c>
      <c r="T8" s="61"/>
      <c r="U8" s="61"/>
      <c r="V8" s="61"/>
      <c r="W8" s="61"/>
      <c r="X8" s="14">
        <f>SUM(Y8:AB8)</f>
        <v>625047.1</v>
      </c>
      <c r="Y8" s="29">
        <f aca="true" t="shared" si="6" ref="Y8:AB9">O8+T8</f>
        <v>0</v>
      </c>
      <c r="Z8" s="29">
        <f t="shared" si="6"/>
        <v>284487.1</v>
      </c>
      <c r="AA8" s="29">
        <f t="shared" si="6"/>
        <v>246803</v>
      </c>
      <c r="AB8" s="29">
        <f>R8+W8</f>
        <v>93757</v>
      </c>
      <c r="AC8" s="57">
        <f>SUM(AD8:AG8)</f>
        <v>0</v>
      </c>
      <c r="AD8" s="61"/>
      <c r="AE8" s="61"/>
      <c r="AF8" s="61"/>
      <c r="AG8" s="61"/>
      <c r="AH8" s="14">
        <f>SUM(AI8:AL8)</f>
        <v>625047.1</v>
      </c>
      <c r="AI8" s="29">
        <f aca="true" t="shared" si="7" ref="AI8:AL9">Y8+AD8</f>
        <v>0</v>
      </c>
      <c r="AJ8" s="29">
        <f t="shared" si="7"/>
        <v>284487.1</v>
      </c>
      <c r="AK8" s="29">
        <f t="shared" si="7"/>
        <v>246803</v>
      </c>
      <c r="AL8" s="29">
        <f t="shared" si="7"/>
        <v>93757</v>
      </c>
      <c r="AM8" s="57">
        <f>SUM(AN8:AQ8)</f>
        <v>0</v>
      </c>
      <c r="AN8" s="61"/>
      <c r="AO8" s="61"/>
      <c r="AP8" s="61"/>
      <c r="AQ8" s="61"/>
      <c r="AR8" s="14">
        <f>SUM(AS8:AV8)</f>
        <v>625047.1</v>
      </c>
      <c r="AS8" s="29">
        <f aca="true" t="shared" si="8" ref="AS8:AV9">AI8+AN8</f>
        <v>0</v>
      </c>
      <c r="AT8" s="29">
        <f t="shared" si="8"/>
        <v>284487.1</v>
      </c>
      <c r="AU8" s="29">
        <f t="shared" si="8"/>
        <v>246803</v>
      </c>
      <c r="AV8" s="29">
        <f t="shared" si="8"/>
        <v>93757</v>
      </c>
      <c r="AW8" s="57">
        <f>SUM(AX8:BA8)</f>
        <v>0</v>
      </c>
      <c r="AX8" s="61"/>
      <c r="AY8" s="61"/>
      <c r="AZ8" s="61"/>
      <c r="BA8" s="61"/>
      <c r="BB8" s="14">
        <f>SUM(BC8:BF8)</f>
        <v>625047.1</v>
      </c>
      <c r="BC8" s="29">
        <f>AS8+AX8</f>
        <v>0</v>
      </c>
      <c r="BD8" s="29">
        <f>AT8+AY8</f>
        <v>284487.1</v>
      </c>
      <c r="BE8" s="29">
        <f>AU8+AZ8</f>
        <v>246803</v>
      </c>
      <c r="BF8" s="29">
        <f>AV8+BA8</f>
        <v>93757</v>
      </c>
    </row>
    <row r="9" spans="1:58" s="11" customFormat="1" ht="36.75" customHeight="1">
      <c r="A9" s="28" t="s">
        <v>31</v>
      </c>
      <c r="B9" s="24" t="s">
        <v>24</v>
      </c>
      <c r="C9" s="24" t="s">
        <v>80</v>
      </c>
      <c r="D9" s="14">
        <f>SUM(E9:H9)</f>
        <v>1052884.3</v>
      </c>
      <c r="E9" s="29">
        <v>489637.2</v>
      </c>
      <c r="F9" s="29">
        <v>405314.5</v>
      </c>
      <c r="G9" s="29">
        <v>0</v>
      </c>
      <c r="H9" s="29">
        <v>157932.6</v>
      </c>
      <c r="I9" s="57">
        <f>SUM(J9:M9)</f>
        <v>0</v>
      </c>
      <c r="J9" s="61"/>
      <c r="K9" s="61"/>
      <c r="L9" s="61"/>
      <c r="M9" s="61"/>
      <c r="N9" s="14">
        <f>SUM(O9:R9)</f>
        <v>1052884.3</v>
      </c>
      <c r="O9" s="29">
        <f t="shared" si="5"/>
        <v>489637.2</v>
      </c>
      <c r="P9" s="29">
        <f t="shared" si="5"/>
        <v>405314.5</v>
      </c>
      <c r="Q9" s="29">
        <f t="shared" si="5"/>
        <v>0</v>
      </c>
      <c r="R9" s="29">
        <f t="shared" si="5"/>
        <v>157932.6</v>
      </c>
      <c r="S9" s="57">
        <f>SUM(T9:W9)</f>
        <v>0</v>
      </c>
      <c r="T9" s="61"/>
      <c r="U9" s="61"/>
      <c r="V9" s="61"/>
      <c r="W9" s="61"/>
      <c r="X9" s="14">
        <f>SUM(Y9:AB9)</f>
        <v>1052884.3</v>
      </c>
      <c r="Y9" s="29">
        <f t="shared" si="6"/>
        <v>489637.2</v>
      </c>
      <c r="Z9" s="29">
        <f t="shared" si="6"/>
        <v>405314.5</v>
      </c>
      <c r="AA9" s="29">
        <f t="shared" si="6"/>
        <v>0</v>
      </c>
      <c r="AB9" s="29">
        <f t="shared" si="6"/>
        <v>157932.6</v>
      </c>
      <c r="AC9" s="57">
        <f>SUM(AD9:AG9)</f>
        <v>0</v>
      </c>
      <c r="AD9" s="61"/>
      <c r="AE9" s="61"/>
      <c r="AF9" s="61"/>
      <c r="AG9" s="61"/>
      <c r="AH9" s="14">
        <f>SUM(AI9:AL9)</f>
        <v>1052884.3</v>
      </c>
      <c r="AI9" s="29">
        <f t="shared" si="7"/>
        <v>489637.2</v>
      </c>
      <c r="AJ9" s="29">
        <f t="shared" si="7"/>
        <v>405314.5</v>
      </c>
      <c r="AK9" s="29">
        <f t="shared" si="7"/>
        <v>0</v>
      </c>
      <c r="AL9" s="29">
        <f t="shared" si="7"/>
        <v>157932.6</v>
      </c>
      <c r="AM9" s="57">
        <f>SUM(AN9:AQ9)</f>
        <v>0</v>
      </c>
      <c r="AN9" s="61"/>
      <c r="AO9" s="61"/>
      <c r="AP9" s="61"/>
      <c r="AQ9" s="61"/>
      <c r="AR9" s="14">
        <f>SUM(AS9:AV9)</f>
        <v>1052884.3</v>
      </c>
      <c r="AS9" s="29">
        <f t="shared" si="8"/>
        <v>489637.2</v>
      </c>
      <c r="AT9" s="29">
        <f t="shared" si="8"/>
        <v>405314.5</v>
      </c>
      <c r="AU9" s="29">
        <f t="shared" si="8"/>
        <v>0</v>
      </c>
      <c r="AV9" s="29">
        <f t="shared" si="8"/>
        <v>157932.6</v>
      </c>
      <c r="AW9" s="57">
        <f>SUM(AX9:BA9)</f>
        <v>0</v>
      </c>
      <c r="AX9" s="61"/>
      <c r="AY9" s="61"/>
      <c r="AZ9" s="61"/>
      <c r="BA9" s="61"/>
      <c r="BB9" s="14">
        <f>SUM(BC9:BF9)</f>
        <v>1052884.3</v>
      </c>
      <c r="BC9" s="29">
        <f>AS9+AX9</f>
        <v>489637.2</v>
      </c>
      <c r="BD9" s="29">
        <f>AT9+AY9</f>
        <v>405314.5</v>
      </c>
      <c r="BE9" s="29">
        <f>AU9+AZ9</f>
        <v>0</v>
      </c>
      <c r="BF9" s="29">
        <f>AV9+BA9</f>
        <v>157932.6</v>
      </c>
    </row>
    <row r="10" spans="1:58" s="12" customFormat="1" ht="74.25" customHeight="1">
      <c r="A10" s="19" t="s">
        <v>32</v>
      </c>
      <c r="B10" s="19"/>
      <c r="C10" s="19"/>
      <c r="D10" s="20">
        <f aca="true" t="shared" si="9" ref="D10:R10">SUM(D11:D21)</f>
        <v>149689.9</v>
      </c>
      <c r="E10" s="20">
        <f t="shared" si="9"/>
        <v>47431.50000000001</v>
      </c>
      <c r="F10" s="20">
        <f t="shared" si="9"/>
        <v>66820.3</v>
      </c>
      <c r="G10" s="20">
        <f t="shared" si="9"/>
        <v>34893.1</v>
      </c>
      <c r="H10" s="20">
        <f t="shared" si="9"/>
        <v>545</v>
      </c>
      <c r="I10" s="60">
        <f t="shared" si="9"/>
        <v>34540</v>
      </c>
      <c r="J10" s="60">
        <f t="shared" si="9"/>
        <v>0</v>
      </c>
      <c r="K10" s="60">
        <f t="shared" si="9"/>
        <v>0</v>
      </c>
      <c r="L10" s="60">
        <f t="shared" si="9"/>
        <v>34540</v>
      </c>
      <c r="M10" s="60">
        <f t="shared" si="9"/>
        <v>0</v>
      </c>
      <c r="N10" s="20">
        <f t="shared" si="9"/>
        <v>184229.9</v>
      </c>
      <c r="O10" s="20">
        <f t="shared" si="9"/>
        <v>47431.50000000001</v>
      </c>
      <c r="P10" s="20">
        <f t="shared" si="9"/>
        <v>66820.3</v>
      </c>
      <c r="Q10" s="20">
        <f t="shared" si="9"/>
        <v>69433.1</v>
      </c>
      <c r="R10" s="20">
        <f t="shared" si="9"/>
        <v>545</v>
      </c>
      <c r="S10" s="60">
        <f aca="true" t="shared" si="10" ref="S10:AB10">SUM(S11:S21)</f>
        <v>0</v>
      </c>
      <c r="T10" s="60">
        <f t="shared" si="10"/>
        <v>0</v>
      </c>
      <c r="U10" s="60">
        <f t="shared" si="10"/>
        <v>0</v>
      </c>
      <c r="V10" s="60">
        <f t="shared" si="10"/>
        <v>0</v>
      </c>
      <c r="W10" s="60">
        <f t="shared" si="10"/>
        <v>0</v>
      </c>
      <c r="X10" s="20">
        <f t="shared" si="10"/>
        <v>184229.9</v>
      </c>
      <c r="Y10" s="20">
        <f t="shared" si="10"/>
        <v>47431.50000000001</v>
      </c>
      <c r="Z10" s="20">
        <f t="shared" si="10"/>
        <v>66820.3</v>
      </c>
      <c r="AA10" s="20">
        <f t="shared" si="10"/>
        <v>69433.1</v>
      </c>
      <c r="AB10" s="20">
        <f t="shared" si="10"/>
        <v>545</v>
      </c>
      <c r="AC10" s="60">
        <f aca="true" t="shared" si="11" ref="AC10:AL10">SUM(AC11:AC21)</f>
        <v>0</v>
      </c>
      <c r="AD10" s="60">
        <f t="shared" si="11"/>
        <v>0</v>
      </c>
      <c r="AE10" s="60">
        <f t="shared" si="11"/>
        <v>0</v>
      </c>
      <c r="AF10" s="60">
        <f t="shared" si="11"/>
        <v>0</v>
      </c>
      <c r="AG10" s="60">
        <f t="shared" si="11"/>
        <v>0</v>
      </c>
      <c r="AH10" s="20">
        <f t="shared" si="11"/>
        <v>184229.9</v>
      </c>
      <c r="AI10" s="20">
        <f t="shared" si="11"/>
        <v>47431.50000000001</v>
      </c>
      <c r="AJ10" s="20">
        <f t="shared" si="11"/>
        <v>66820.3</v>
      </c>
      <c r="AK10" s="20">
        <f t="shared" si="11"/>
        <v>69433.1</v>
      </c>
      <c r="AL10" s="20">
        <f t="shared" si="11"/>
        <v>545</v>
      </c>
      <c r="AM10" s="60">
        <f aca="true" t="shared" si="12" ref="AM10:AV10">SUM(AM11:AM21)</f>
        <v>0</v>
      </c>
      <c r="AN10" s="60">
        <f t="shared" si="12"/>
        <v>0</v>
      </c>
      <c r="AO10" s="60">
        <f t="shared" si="12"/>
        <v>0</v>
      </c>
      <c r="AP10" s="60">
        <f t="shared" si="12"/>
        <v>0</v>
      </c>
      <c r="AQ10" s="60">
        <f t="shared" si="12"/>
        <v>0</v>
      </c>
      <c r="AR10" s="20">
        <f t="shared" si="12"/>
        <v>184229.9</v>
      </c>
      <c r="AS10" s="20">
        <f t="shared" si="12"/>
        <v>47431.50000000001</v>
      </c>
      <c r="AT10" s="20">
        <f t="shared" si="12"/>
        <v>66820.3</v>
      </c>
      <c r="AU10" s="20">
        <f t="shared" si="12"/>
        <v>69433.1</v>
      </c>
      <c r="AV10" s="20">
        <f t="shared" si="12"/>
        <v>545</v>
      </c>
      <c r="AW10" s="60">
        <f aca="true" t="shared" si="13" ref="AW10:BF10">SUM(AW11:AW21)</f>
        <v>0</v>
      </c>
      <c r="AX10" s="60">
        <f t="shared" si="13"/>
        <v>0</v>
      </c>
      <c r="AY10" s="60">
        <f t="shared" si="13"/>
        <v>0</v>
      </c>
      <c r="AZ10" s="60">
        <f t="shared" si="13"/>
        <v>0</v>
      </c>
      <c r="BA10" s="60">
        <f t="shared" si="13"/>
        <v>0</v>
      </c>
      <c r="BB10" s="20">
        <f t="shared" si="13"/>
        <v>184229.9</v>
      </c>
      <c r="BC10" s="20">
        <f t="shared" si="13"/>
        <v>47431.50000000001</v>
      </c>
      <c r="BD10" s="20">
        <f t="shared" si="13"/>
        <v>66820.3</v>
      </c>
      <c r="BE10" s="20">
        <f t="shared" si="13"/>
        <v>69433.1</v>
      </c>
      <c r="BF10" s="20">
        <f t="shared" si="13"/>
        <v>545</v>
      </c>
    </row>
    <row r="11" spans="1:58" s="15" customFormat="1" ht="48.75" customHeight="1">
      <c r="A11" s="13" t="s">
        <v>6</v>
      </c>
      <c r="B11" s="24" t="s">
        <v>18</v>
      </c>
      <c r="C11" s="24" t="s">
        <v>65</v>
      </c>
      <c r="D11" s="14">
        <f aca="true" t="shared" si="14" ref="D11:D21">SUM(E11:H11)</f>
        <v>5044.4</v>
      </c>
      <c r="E11" s="29">
        <v>5044.4</v>
      </c>
      <c r="F11" s="29">
        <v>0</v>
      </c>
      <c r="G11" s="29">
        <v>0</v>
      </c>
      <c r="H11" s="29">
        <v>0</v>
      </c>
      <c r="I11" s="57">
        <f aca="true" t="shared" si="15" ref="I11:I21">SUM(J11:M11)</f>
        <v>0</v>
      </c>
      <c r="J11" s="61"/>
      <c r="K11" s="61"/>
      <c r="L11" s="61"/>
      <c r="M11" s="61"/>
      <c r="N11" s="14">
        <f aca="true" t="shared" si="16" ref="N11:N21">SUM(O11:R11)</f>
        <v>5044.4</v>
      </c>
      <c r="O11" s="29">
        <f aca="true" t="shared" si="17" ref="O11:O21">E11+J11</f>
        <v>5044.4</v>
      </c>
      <c r="P11" s="29">
        <f aca="true" t="shared" si="18" ref="P11:P21">F11+K11</f>
        <v>0</v>
      </c>
      <c r="Q11" s="29">
        <f aca="true" t="shared" si="19" ref="Q11:Q21">G11+L11</f>
        <v>0</v>
      </c>
      <c r="R11" s="29">
        <f aca="true" t="shared" si="20" ref="R11:R21">H11+M11</f>
        <v>0</v>
      </c>
      <c r="S11" s="57">
        <f aca="true" t="shared" si="21" ref="S11:S21">SUM(T11:W11)</f>
        <v>0</v>
      </c>
      <c r="T11" s="61"/>
      <c r="U11" s="61"/>
      <c r="V11" s="61"/>
      <c r="W11" s="61"/>
      <c r="X11" s="14">
        <f aca="true" t="shared" si="22" ref="X11:X21">SUM(Y11:AB11)</f>
        <v>5044.4</v>
      </c>
      <c r="Y11" s="29">
        <f aca="true" t="shared" si="23" ref="Y11:Y21">O11+T11</f>
        <v>5044.4</v>
      </c>
      <c r="Z11" s="29">
        <f aca="true" t="shared" si="24" ref="Z11:Z21">P11+U11</f>
        <v>0</v>
      </c>
      <c r="AA11" s="29">
        <f aca="true" t="shared" si="25" ref="AA11:AA21">Q11+V11</f>
        <v>0</v>
      </c>
      <c r="AB11" s="29">
        <f aca="true" t="shared" si="26" ref="AB11:AB21">R11+W11</f>
        <v>0</v>
      </c>
      <c r="AC11" s="57">
        <f aca="true" t="shared" si="27" ref="AC11:AC21">SUM(AD11:AG11)</f>
        <v>0</v>
      </c>
      <c r="AD11" s="61"/>
      <c r="AE11" s="61"/>
      <c r="AF11" s="61"/>
      <c r="AG11" s="61"/>
      <c r="AH11" s="14">
        <f aca="true" t="shared" si="28" ref="AH11:AH21">SUM(AI11:AL11)</f>
        <v>5044.4</v>
      </c>
      <c r="AI11" s="29">
        <f aca="true" t="shared" si="29" ref="AI11:AI21">Y11+AD11</f>
        <v>5044.4</v>
      </c>
      <c r="AJ11" s="29">
        <f aca="true" t="shared" si="30" ref="AJ11:AJ21">Z11+AE11</f>
        <v>0</v>
      </c>
      <c r="AK11" s="29">
        <f aca="true" t="shared" si="31" ref="AK11:AK21">AA11+AF11</f>
        <v>0</v>
      </c>
      <c r="AL11" s="29">
        <f aca="true" t="shared" si="32" ref="AL11:AL21">AB11+AG11</f>
        <v>0</v>
      </c>
      <c r="AM11" s="57">
        <f aca="true" t="shared" si="33" ref="AM11:AM21">SUM(AN11:AQ11)</f>
        <v>0</v>
      </c>
      <c r="AN11" s="61"/>
      <c r="AO11" s="61"/>
      <c r="AP11" s="61"/>
      <c r="AQ11" s="61"/>
      <c r="AR11" s="14">
        <f aca="true" t="shared" si="34" ref="AR11:AR21">SUM(AS11:AV11)</f>
        <v>5044.4</v>
      </c>
      <c r="AS11" s="29">
        <f aca="true" t="shared" si="35" ref="AS11:AS21">AI11+AN11</f>
        <v>5044.4</v>
      </c>
      <c r="AT11" s="29">
        <f aca="true" t="shared" si="36" ref="AT11:AT21">AJ11+AO11</f>
        <v>0</v>
      </c>
      <c r="AU11" s="29">
        <f aca="true" t="shared" si="37" ref="AU11:AU21">AK11+AP11</f>
        <v>0</v>
      </c>
      <c r="AV11" s="29">
        <f aca="true" t="shared" si="38" ref="AV11:AV21">AL11+AQ11</f>
        <v>0</v>
      </c>
      <c r="AW11" s="57">
        <f aca="true" t="shared" si="39" ref="AW11:AW21">SUM(AX11:BA11)</f>
        <v>0</v>
      </c>
      <c r="AX11" s="61"/>
      <c r="AY11" s="61"/>
      <c r="AZ11" s="61"/>
      <c r="BA11" s="61"/>
      <c r="BB11" s="14">
        <f aca="true" t="shared" si="40" ref="BB11:BB21">SUM(BC11:BF11)</f>
        <v>5044.4</v>
      </c>
      <c r="BC11" s="29">
        <f aca="true" t="shared" si="41" ref="BC11:BC21">AS11+AX11</f>
        <v>5044.4</v>
      </c>
      <c r="BD11" s="29">
        <f aca="true" t="shared" si="42" ref="BD11:BD21">AT11+AY11</f>
        <v>0</v>
      </c>
      <c r="BE11" s="29">
        <f aca="true" t="shared" si="43" ref="BE11:BE21">AU11+AZ11</f>
        <v>0</v>
      </c>
      <c r="BF11" s="29">
        <f aca="true" t="shared" si="44" ref="BF11:BF21">AV11+BA11</f>
        <v>0</v>
      </c>
    </row>
    <row r="12" spans="1:58" s="15" customFormat="1" ht="58.5" customHeight="1">
      <c r="A12" s="13" t="s">
        <v>7</v>
      </c>
      <c r="B12" s="24" t="s">
        <v>18</v>
      </c>
      <c r="C12" s="24" t="s">
        <v>65</v>
      </c>
      <c r="D12" s="14">
        <f t="shared" si="14"/>
        <v>6351.1</v>
      </c>
      <c r="E12" s="29">
        <v>3217.1</v>
      </c>
      <c r="F12" s="29">
        <v>3134</v>
      </c>
      <c r="G12" s="29">
        <v>0</v>
      </c>
      <c r="H12" s="29">
        <v>0</v>
      </c>
      <c r="I12" s="57">
        <f t="shared" si="15"/>
        <v>0</v>
      </c>
      <c r="J12" s="61"/>
      <c r="K12" s="61"/>
      <c r="L12" s="61"/>
      <c r="M12" s="61"/>
      <c r="N12" s="14">
        <f t="shared" si="16"/>
        <v>6351.1</v>
      </c>
      <c r="O12" s="29">
        <f t="shared" si="17"/>
        <v>3217.1</v>
      </c>
      <c r="P12" s="29">
        <f t="shared" si="18"/>
        <v>3134</v>
      </c>
      <c r="Q12" s="29">
        <f t="shared" si="19"/>
        <v>0</v>
      </c>
      <c r="R12" s="29">
        <f t="shared" si="20"/>
        <v>0</v>
      </c>
      <c r="S12" s="57">
        <f t="shared" si="21"/>
        <v>0</v>
      </c>
      <c r="T12" s="61"/>
      <c r="U12" s="61"/>
      <c r="V12" s="61"/>
      <c r="W12" s="61"/>
      <c r="X12" s="14">
        <f t="shared" si="22"/>
        <v>6351.1</v>
      </c>
      <c r="Y12" s="29">
        <f t="shared" si="23"/>
        <v>3217.1</v>
      </c>
      <c r="Z12" s="29">
        <f t="shared" si="24"/>
        <v>3134</v>
      </c>
      <c r="AA12" s="29">
        <f t="shared" si="25"/>
        <v>0</v>
      </c>
      <c r="AB12" s="29">
        <f t="shared" si="26"/>
        <v>0</v>
      </c>
      <c r="AC12" s="57">
        <f t="shared" si="27"/>
        <v>0</v>
      </c>
      <c r="AD12" s="61"/>
      <c r="AE12" s="61"/>
      <c r="AF12" s="61"/>
      <c r="AG12" s="61"/>
      <c r="AH12" s="14">
        <f t="shared" si="28"/>
        <v>6351.1</v>
      </c>
      <c r="AI12" s="29">
        <f t="shared" si="29"/>
        <v>3217.1</v>
      </c>
      <c r="AJ12" s="29">
        <f t="shared" si="30"/>
        <v>3134</v>
      </c>
      <c r="AK12" s="29">
        <f t="shared" si="31"/>
        <v>0</v>
      </c>
      <c r="AL12" s="29">
        <f t="shared" si="32"/>
        <v>0</v>
      </c>
      <c r="AM12" s="57">
        <f t="shared" si="33"/>
        <v>0</v>
      </c>
      <c r="AN12" s="61"/>
      <c r="AO12" s="61"/>
      <c r="AP12" s="61"/>
      <c r="AQ12" s="61"/>
      <c r="AR12" s="14">
        <f t="shared" si="34"/>
        <v>6351.1</v>
      </c>
      <c r="AS12" s="29">
        <f t="shared" si="35"/>
        <v>3217.1</v>
      </c>
      <c r="AT12" s="29">
        <f t="shared" si="36"/>
        <v>3134</v>
      </c>
      <c r="AU12" s="29">
        <f t="shared" si="37"/>
        <v>0</v>
      </c>
      <c r="AV12" s="29">
        <f t="shared" si="38"/>
        <v>0</v>
      </c>
      <c r="AW12" s="57">
        <f t="shared" si="39"/>
        <v>0</v>
      </c>
      <c r="AX12" s="61"/>
      <c r="AY12" s="61"/>
      <c r="AZ12" s="61"/>
      <c r="BA12" s="61"/>
      <c r="BB12" s="14">
        <f t="shared" si="40"/>
        <v>6351.1</v>
      </c>
      <c r="BC12" s="29">
        <f t="shared" si="41"/>
        <v>3217.1</v>
      </c>
      <c r="BD12" s="29">
        <f t="shared" si="42"/>
        <v>3134</v>
      </c>
      <c r="BE12" s="29">
        <f t="shared" si="43"/>
        <v>0</v>
      </c>
      <c r="BF12" s="29">
        <f t="shared" si="44"/>
        <v>0</v>
      </c>
    </row>
    <row r="13" spans="1:58" s="12" customFormat="1" ht="91.5" customHeight="1">
      <c r="A13" s="13" t="s">
        <v>59</v>
      </c>
      <c r="B13" s="24" t="s">
        <v>18</v>
      </c>
      <c r="C13" s="24" t="s">
        <v>64</v>
      </c>
      <c r="D13" s="14">
        <f t="shared" si="14"/>
        <v>10510.1</v>
      </c>
      <c r="E13" s="29">
        <v>2932.1</v>
      </c>
      <c r="F13" s="29">
        <v>7578</v>
      </c>
      <c r="G13" s="29">
        <v>0</v>
      </c>
      <c r="H13" s="29">
        <v>0</v>
      </c>
      <c r="I13" s="57">
        <f t="shared" si="15"/>
        <v>0</v>
      </c>
      <c r="J13" s="61"/>
      <c r="K13" s="61"/>
      <c r="L13" s="61"/>
      <c r="M13" s="61"/>
      <c r="N13" s="14">
        <f t="shared" si="16"/>
        <v>10510.1</v>
      </c>
      <c r="O13" s="29">
        <f t="shared" si="17"/>
        <v>2932.1</v>
      </c>
      <c r="P13" s="29">
        <f t="shared" si="18"/>
        <v>7578</v>
      </c>
      <c r="Q13" s="29">
        <f t="shared" si="19"/>
        <v>0</v>
      </c>
      <c r="R13" s="29">
        <f t="shared" si="20"/>
        <v>0</v>
      </c>
      <c r="S13" s="57">
        <f t="shared" si="21"/>
        <v>0</v>
      </c>
      <c r="T13" s="61"/>
      <c r="U13" s="61"/>
      <c r="V13" s="61"/>
      <c r="W13" s="61"/>
      <c r="X13" s="14">
        <f t="shared" si="22"/>
        <v>10510.1</v>
      </c>
      <c r="Y13" s="29">
        <f t="shared" si="23"/>
        <v>2932.1</v>
      </c>
      <c r="Z13" s="29">
        <f t="shared" si="24"/>
        <v>7578</v>
      </c>
      <c r="AA13" s="29">
        <f t="shared" si="25"/>
        <v>0</v>
      </c>
      <c r="AB13" s="29">
        <f t="shared" si="26"/>
        <v>0</v>
      </c>
      <c r="AC13" s="57">
        <f t="shared" si="27"/>
        <v>0</v>
      </c>
      <c r="AD13" s="61"/>
      <c r="AE13" s="61"/>
      <c r="AF13" s="61"/>
      <c r="AG13" s="61"/>
      <c r="AH13" s="14">
        <f t="shared" si="28"/>
        <v>10510.1</v>
      </c>
      <c r="AI13" s="29">
        <f t="shared" si="29"/>
        <v>2932.1</v>
      </c>
      <c r="AJ13" s="29">
        <f t="shared" si="30"/>
        <v>7578</v>
      </c>
      <c r="AK13" s="29">
        <f t="shared" si="31"/>
        <v>0</v>
      </c>
      <c r="AL13" s="29">
        <f t="shared" si="32"/>
        <v>0</v>
      </c>
      <c r="AM13" s="57">
        <f t="shared" si="33"/>
        <v>0</v>
      </c>
      <c r="AN13" s="61"/>
      <c r="AO13" s="61"/>
      <c r="AP13" s="61"/>
      <c r="AQ13" s="61"/>
      <c r="AR13" s="14">
        <f t="shared" si="34"/>
        <v>10510.1</v>
      </c>
      <c r="AS13" s="29">
        <f t="shared" si="35"/>
        <v>2932.1</v>
      </c>
      <c r="AT13" s="29">
        <f t="shared" si="36"/>
        <v>7578</v>
      </c>
      <c r="AU13" s="29">
        <f t="shared" si="37"/>
        <v>0</v>
      </c>
      <c r="AV13" s="29">
        <f t="shared" si="38"/>
        <v>0</v>
      </c>
      <c r="AW13" s="57">
        <f t="shared" si="39"/>
        <v>0</v>
      </c>
      <c r="AX13" s="61"/>
      <c r="AY13" s="61"/>
      <c r="AZ13" s="61"/>
      <c r="BA13" s="61"/>
      <c r="BB13" s="14">
        <f t="shared" si="40"/>
        <v>10510.1</v>
      </c>
      <c r="BC13" s="29">
        <f t="shared" si="41"/>
        <v>2932.1</v>
      </c>
      <c r="BD13" s="29">
        <f t="shared" si="42"/>
        <v>7578</v>
      </c>
      <c r="BE13" s="29">
        <f t="shared" si="43"/>
        <v>0</v>
      </c>
      <c r="BF13" s="29">
        <f t="shared" si="44"/>
        <v>0</v>
      </c>
    </row>
    <row r="14" spans="1:58" s="15" customFormat="1" ht="51" customHeight="1">
      <c r="A14" s="13" t="s">
        <v>5</v>
      </c>
      <c r="B14" s="24" t="s">
        <v>19</v>
      </c>
      <c r="C14" s="24" t="s">
        <v>81</v>
      </c>
      <c r="D14" s="14">
        <f t="shared" si="14"/>
        <v>2278.6</v>
      </c>
      <c r="E14" s="29">
        <v>0</v>
      </c>
      <c r="F14" s="29">
        <v>1400.6</v>
      </c>
      <c r="G14" s="29">
        <v>878</v>
      </c>
      <c r="H14" s="29">
        <v>0</v>
      </c>
      <c r="I14" s="57">
        <f t="shared" si="15"/>
        <v>0</v>
      </c>
      <c r="J14" s="61"/>
      <c r="K14" s="61"/>
      <c r="L14" s="61"/>
      <c r="M14" s="61"/>
      <c r="N14" s="14">
        <f t="shared" si="16"/>
        <v>2278.6</v>
      </c>
      <c r="O14" s="29">
        <f t="shared" si="17"/>
        <v>0</v>
      </c>
      <c r="P14" s="29">
        <f t="shared" si="18"/>
        <v>1400.6</v>
      </c>
      <c r="Q14" s="29">
        <f t="shared" si="19"/>
        <v>878</v>
      </c>
      <c r="R14" s="29">
        <f t="shared" si="20"/>
        <v>0</v>
      </c>
      <c r="S14" s="57">
        <f t="shared" si="21"/>
        <v>0</v>
      </c>
      <c r="T14" s="61"/>
      <c r="U14" s="61"/>
      <c r="V14" s="61"/>
      <c r="W14" s="61"/>
      <c r="X14" s="14">
        <f t="shared" si="22"/>
        <v>2278.6</v>
      </c>
      <c r="Y14" s="29">
        <f t="shared" si="23"/>
        <v>0</v>
      </c>
      <c r="Z14" s="29">
        <f t="shared" si="24"/>
        <v>1400.6</v>
      </c>
      <c r="AA14" s="29">
        <f t="shared" si="25"/>
        <v>878</v>
      </c>
      <c r="AB14" s="29">
        <f t="shared" si="26"/>
        <v>0</v>
      </c>
      <c r="AC14" s="57">
        <f t="shared" si="27"/>
        <v>0</v>
      </c>
      <c r="AD14" s="61"/>
      <c r="AE14" s="61"/>
      <c r="AF14" s="61"/>
      <c r="AG14" s="61"/>
      <c r="AH14" s="14">
        <f t="shared" si="28"/>
        <v>2278.6</v>
      </c>
      <c r="AI14" s="29">
        <f t="shared" si="29"/>
        <v>0</v>
      </c>
      <c r="AJ14" s="29">
        <f t="shared" si="30"/>
        <v>1400.6</v>
      </c>
      <c r="AK14" s="29">
        <f t="shared" si="31"/>
        <v>878</v>
      </c>
      <c r="AL14" s="29">
        <f t="shared" si="32"/>
        <v>0</v>
      </c>
      <c r="AM14" s="57">
        <f t="shared" si="33"/>
        <v>0</v>
      </c>
      <c r="AN14" s="61"/>
      <c r="AO14" s="61"/>
      <c r="AP14" s="61"/>
      <c r="AQ14" s="61"/>
      <c r="AR14" s="14">
        <f t="shared" si="34"/>
        <v>2278.6</v>
      </c>
      <c r="AS14" s="29">
        <f t="shared" si="35"/>
        <v>0</v>
      </c>
      <c r="AT14" s="29">
        <f t="shared" si="36"/>
        <v>1400.6</v>
      </c>
      <c r="AU14" s="29">
        <f t="shared" si="37"/>
        <v>878</v>
      </c>
      <c r="AV14" s="29">
        <f t="shared" si="38"/>
        <v>0</v>
      </c>
      <c r="AW14" s="57">
        <f t="shared" si="39"/>
        <v>0</v>
      </c>
      <c r="AX14" s="61"/>
      <c r="AY14" s="61"/>
      <c r="AZ14" s="61"/>
      <c r="BA14" s="61"/>
      <c r="BB14" s="14">
        <f t="shared" si="40"/>
        <v>2278.6</v>
      </c>
      <c r="BC14" s="29">
        <f t="shared" si="41"/>
        <v>0</v>
      </c>
      <c r="BD14" s="29">
        <f t="shared" si="42"/>
        <v>1400.6</v>
      </c>
      <c r="BE14" s="29">
        <f t="shared" si="43"/>
        <v>878</v>
      </c>
      <c r="BF14" s="29">
        <f t="shared" si="44"/>
        <v>0</v>
      </c>
    </row>
    <row r="15" spans="1:58" s="12" customFormat="1" ht="87" customHeight="1">
      <c r="A15" s="13" t="s">
        <v>53</v>
      </c>
      <c r="B15" s="24" t="s">
        <v>29</v>
      </c>
      <c r="C15" s="24" t="s">
        <v>66</v>
      </c>
      <c r="D15" s="14">
        <f t="shared" si="14"/>
        <v>2837.3999999999996</v>
      </c>
      <c r="E15" s="29">
        <v>1610.1</v>
      </c>
      <c r="F15" s="29">
        <v>1227.3</v>
      </c>
      <c r="G15" s="29">
        <v>0</v>
      </c>
      <c r="H15" s="29">
        <v>0</v>
      </c>
      <c r="I15" s="57">
        <f t="shared" si="15"/>
        <v>0</v>
      </c>
      <c r="J15" s="61"/>
      <c r="K15" s="61"/>
      <c r="L15" s="61"/>
      <c r="M15" s="61"/>
      <c r="N15" s="14">
        <f t="shared" si="16"/>
        <v>2837.3999999999996</v>
      </c>
      <c r="O15" s="29">
        <f t="shared" si="17"/>
        <v>1610.1</v>
      </c>
      <c r="P15" s="29">
        <f t="shared" si="18"/>
        <v>1227.3</v>
      </c>
      <c r="Q15" s="29">
        <f t="shared" si="19"/>
        <v>0</v>
      </c>
      <c r="R15" s="29">
        <f t="shared" si="20"/>
        <v>0</v>
      </c>
      <c r="S15" s="57">
        <f t="shared" si="21"/>
        <v>0</v>
      </c>
      <c r="T15" s="61"/>
      <c r="U15" s="61"/>
      <c r="V15" s="61"/>
      <c r="W15" s="61"/>
      <c r="X15" s="14">
        <f t="shared" si="22"/>
        <v>2837.3999999999996</v>
      </c>
      <c r="Y15" s="29">
        <f t="shared" si="23"/>
        <v>1610.1</v>
      </c>
      <c r="Z15" s="29">
        <f t="shared" si="24"/>
        <v>1227.3</v>
      </c>
      <c r="AA15" s="29">
        <f t="shared" si="25"/>
        <v>0</v>
      </c>
      <c r="AB15" s="29">
        <f t="shared" si="26"/>
        <v>0</v>
      </c>
      <c r="AC15" s="57">
        <f t="shared" si="27"/>
        <v>0</v>
      </c>
      <c r="AD15" s="61"/>
      <c r="AE15" s="61"/>
      <c r="AF15" s="61"/>
      <c r="AG15" s="61"/>
      <c r="AH15" s="14">
        <f t="shared" si="28"/>
        <v>2837.3999999999996</v>
      </c>
      <c r="AI15" s="29">
        <f t="shared" si="29"/>
        <v>1610.1</v>
      </c>
      <c r="AJ15" s="29">
        <f t="shared" si="30"/>
        <v>1227.3</v>
      </c>
      <c r="AK15" s="29">
        <f t="shared" si="31"/>
        <v>0</v>
      </c>
      <c r="AL15" s="29">
        <f t="shared" si="32"/>
        <v>0</v>
      </c>
      <c r="AM15" s="57">
        <f t="shared" si="33"/>
        <v>0</v>
      </c>
      <c r="AN15" s="61"/>
      <c r="AO15" s="61"/>
      <c r="AP15" s="61"/>
      <c r="AQ15" s="61"/>
      <c r="AR15" s="14">
        <f t="shared" si="34"/>
        <v>2837.3999999999996</v>
      </c>
      <c r="AS15" s="29">
        <f t="shared" si="35"/>
        <v>1610.1</v>
      </c>
      <c r="AT15" s="29">
        <f t="shared" si="36"/>
        <v>1227.3</v>
      </c>
      <c r="AU15" s="29">
        <f t="shared" si="37"/>
        <v>0</v>
      </c>
      <c r="AV15" s="29">
        <f t="shared" si="38"/>
        <v>0</v>
      </c>
      <c r="AW15" s="57">
        <f t="shared" si="39"/>
        <v>0</v>
      </c>
      <c r="AX15" s="61"/>
      <c r="AY15" s="61"/>
      <c r="AZ15" s="61"/>
      <c r="BA15" s="61"/>
      <c r="BB15" s="14">
        <f t="shared" si="40"/>
        <v>2837.3999999999996</v>
      </c>
      <c r="BC15" s="29">
        <f t="shared" si="41"/>
        <v>1610.1</v>
      </c>
      <c r="BD15" s="29">
        <f t="shared" si="42"/>
        <v>1227.3</v>
      </c>
      <c r="BE15" s="29">
        <f t="shared" si="43"/>
        <v>0</v>
      </c>
      <c r="BF15" s="29">
        <f t="shared" si="44"/>
        <v>0</v>
      </c>
    </row>
    <row r="16" spans="1:58" s="12" customFormat="1" ht="57.75" customHeight="1">
      <c r="A16" s="13" t="s">
        <v>54</v>
      </c>
      <c r="B16" s="24" t="s">
        <v>29</v>
      </c>
      <c r="C16" s="24" t="s">
        <v>66</v>
      </c>
      <c r="D16" s="14">
        <f t="shared" si="14"/>
        <v>50224.9</v>
      </c>
      <c r="E16" s="29">
        <v>14887.6</v>
      </c>
      <c r="F16" s="29">
        <v>35337.3</v>
      </c>
      <c r="G16" s="29">
        <v>0</v>
      </c>
      <c r="H16" s="29">
        <v>0</v>
      </c>
      <c r="I16" s="57">
        <f t="shared" si="15"/>
        <v>0</v>
      </c>
      <c r="J16" s="61"/>
      <c r="K16" s="61"/>
      <c r="L16" s="61"/>
      <c r="M16" s="61"/>
      <c r="N16" s="14">
        <f t="shared" si="16"/>
        <v>50224.9</v>
      </c>
      <c r="O16" s="29">
        <f t="shared" si="17"/>
        <v>14887.6</v>
      </c>
      <c r="P16" s="29">
        <f t="shared" si="18"/>
        <v>35337.3</v>
      </c>
      <c r="Q16" s="29">
        <f t="shared" si="19"/>
        <v>0</v>
      </c>
      <c r="R16" s="29">
        <f t="shared" si="20"/>
        <v>0</v>
      </c>
      <c r="S16" s="57">
        <f t="shared" si="21"/>
        <v>0</v>
      </c>
      <c r="T16" s="61"/>
      <c r="U16" s="61"/>
      <c r="V16" s="61"/>
      <c r="W16" s="61"/>
      <c r="X16" s="14">
        <f t="shared" si="22"/>
        <v>50224.9</v>
      </c>
      <c r="Y16" s="29">
        <f t="shared" si="23"/>
        <v>14887.6</v>
      </c>
      <c r="Z16" s="29">
        <f t="shared" si="24"/>
        <v>35337.3</v>
      </c>
      <c r="AA16" s="29">
        <f t="shared" si="25"/>
        <v>0</v>
      </c>
      <c r="AB16" s="29">
        <f t="shared" si="26"/>
        <v>0</v>
      </c>
      <c r="AC16" s="57">
        <f t="shared" si="27"/>
        <v>0</v>
      </c>
      <c r="AD16" s="61"/>
      <c r="AE16" s="61"/>
      <c r="AF16" s="61"/>
      <c r="AG16" s="61"/>
      <c r="AH16" s="14">
        <f t="shared" si="28"/>
        <v>50224.9</v>
      </c>
      <c r="AI16" s="29">
        <f t="shared" si="29"/>
        <v>14887.6</v>
      </c>
      <c r="AJ16" s="29">
        <f t="shared" si="30"/>
        <v>35337.3</v>
      </c>
      <c r="AK16" s="29">
        <f t="shared" si="31"/>
        <v>0</v>
      </c>
      <c r="AL16" s="29">
        <f t="shared" si="32"/>
        <v>0</v>
      </c>
      <c r="AM16" s="57">
        <f t="shared" si="33"/>
        <v>0</v>
      </c>
      <c r="AN16" s="61"/>
      <c r="AO16" s="61"/>
      <c r="AP16" s="61"/>
      <c r="AQ16" s="61"/>
      <c r="AR16" s="14">
        <f t="shared" si="34"/>
        <v>50224.9</v>
      </c>
      <c r="AS16" s="29">
        <f t="shared" si="35"/>
        <v>14887.6</v>
      </c>
      <c r="AT16" s="29">
        <f t="shared" si="36"/>
        <v>35337.3</v>
      </c>
      <c r="AU16" s="29">
        <f t="shared" si="37"/>
        <v>0</v>
      </c>
      <c r="AV16" s="29">
        <f t="shared" si="38"/>
        <v>0</v>
      </c>
      <c r="AW16" s="57">
        <f t="shared" si="39"/>
        <v>0</v>
      </c>
      <c r="AX16" s="61"/>
      <c r="AY16" s="61"/>
      <c r="AZ16" s="61"/>
      <c r="BA16" s="61"/>
      <c r="BB16" s="14">
        <f t="shared" si="40"/>
        <v>50224.9</v>
      </c>
      <c r="BC16" s="29">
        <f t="shared" si="41"/>
        <v>14887.6</v>
      </c>
      <c r="BD16" s="29">
        <f t="shared" si="42"/>
        <v>35337.3</v>
      </c>
      <c r="BE16" s="29">
        <f t="shared" si="43"/>
        <v>0</v>
      </c>
      <c r="BF16" s="29">
        <f t="shared" si="44"/>
        <v>0</v>
      </c>
    </row>
    <row r="17" spans="1:58" s="12" customFormat="1" ht="75.75" customHeight="1">
      <c r="A17" s="13" t="s">
        <v>55</v>
      </c>
      <c r="B17" s="24" t="s">
        <v>29</v>
      </c>
      <c r="C17" s="24" t="s">
        <v>66</v>
      </c>
      <c r="D17" s="14">
        <f t="shared" si="14"/>
        <v>41548.1</v>
      </c>
      <c r="E17" s="29">
        <v>0</v>
      </c>
      <c r="F17" s="29">
        <v>16644.1</v>
      </c>
      <c r="G17" s="29">
        <v>24904</v>
      </c>
      <c r="H17" s="29">
        <v>0</v>
      </c>
      <c r="I17" s="57">
        <f t="shared" si="15"/>
        <v>0</v>
      </c>
      <c r="J17" s="61"/>
      <c r="K17" s="61"/>
      <c r="L17" s="61"/>
      <c r="M17" s="61"/>
      <c r="N17" s="14">
        <f t="shared" si="16"/>
        <v>41548.1</v>
      </c>
      <c r="O17" s="29">
        <f t="shared" si="17"/>
        <v>0</v>
      </c>
      <c r="P17" s="29">
        <f t="shared" si="18"/>
        <v>16644.1</v>
      </c>
      <c r="Q17" s="29">
        <f t="shared" si="19"/>
        <v>24904</v>
      </c>
      <c r="R17" s="29">
        <f t="shared" si="20"/>
        <v>0</v>
      </c>
      <c r="S17" s="57">
        <f t="shared" si="21"/>
        <v>0</v>
      </c>
      <c r="T17" s="61"/>
      <c r="U17" s="61"/>
      <c r="V17" s="61"/>
      <c r="W17" s="61"/>
      <c r="X17" s="14">
        <f t="shared" si="22"/>
        <v>41548.1</v>
      </c>
      <c r="Y17" s="29">
        <f t="shared" si="23"/>
        <v>0</v>
      </c>
      <c r="Z17" s="29">
        <f t="shared" si="24"/>
        <v>16644.1</v>
      </c>
      <c r="AA17" s="29">
        <f t="shared" si="25"/>
        <v>24904</v>
      </c>
      <c r="AB17" s="29">
        <f t="shared" si="26"/>
        <v>0</v>
      </c>
      <c r="AC17" s="57">
        <f t="shared" si="27"/>
        <v>0</v>
      </c>
      <c r="AD17" s="61"/>
      <c r="AE17" s="61"/>
      <c r="AF17" s="61"/>
      <c r="AG17" s="61"/>
      <c r="AH17" s="14">
        <f t="shared" si="28"/>
        <v>41548.1</v>
      </c>
      <c r="AI17" s="29">
        <f t="shared" si="29"/>
        <v>0</v>
      </c>
      <c r="AJ17" s="29">
        <f t="shared" si="30"/>
        <v>16644.1</v>
      </c>
      <c r="AK17" s="29">
        <f t="shared" si="31"/>
        <v>24904</v>
      </c>
      <c r="AL17" s="29">
        <f t="shared" si="32"/>
        <v>0</v>
      </c>
      <c r="AM17" s="57">
        <f t="shared" si="33"/>
        <v>0</v>
      </c>
      <c r="AN17" s="61"/>
      <c r="AO17" s="61"/>
      <c r="AP17" s="61"/>
      <c r="AQ17" s="61"/>
      <c r="AR17" s="14">
        <f t="shared" si="34"/>
        <v>41548.1</v>
      </c>
      <c r="AS17" s="29">
        <f t="shared" si="35"/>
        <v>0</v>
      </c>
      <c r="AT17" s="29">
        <f t="shared" si="36"/>
        <v>16644.1</v>
      </c>
      <c r="AU17" s="29">
        <f t="shared" si="37"/>
        <v>24904</v>
      </c>
      <c r="AV17" s="29">
        <f t="shared" si="38"/>
        <v>0</v>
      </c>
      <c r="AW17" s="57">
        <f t="shared" si="39"/>
        <v>0</v>
      </c>
      <c r="AX17" s="61"/>
      <c r="AY17" s="61"/>
      <c r="AZ17" s="61"/>
      <c r="BA17" s="61"/>
      <c r="BB17" s="14">
        <f t="shared" si="40"/>
        <v>41548.1</v>
      </c>
      <c r="BC17" s="29">
        <f t="shared" si="41"/>
        <v>0</v>
      </c>
      <c r="BD17" s="29">
        <f t="shared" si="42"/>
        <v>16644.1</v>
      </c>
      <c r="BE17" s="29">
        <f t="shared" si="43"/>
        <v>24904</v>
      </c>
      <c r="BF17" s="29">
        <f t="shared" si="44"/>
        <v>0</v>
      </c>
    </row>
    <row r="18" spans="1:58" s="15" customFormat="1" ht="54.75" customHeight="1">
      <c r="A18" s="39" t="s">
        <v>39</v>
      </c>
      <c r="B18" s="24" t="s">
        <v>29</v>
      </c>
      <c r="C18" s="24" t="s">
        <v>66</v>
      </c>
      <c r="D18" s="14">
        <f t="shared" si="14"/>
        <v>20277</v>
      </c>
      <c r="E18" s="29">
        <v>15545.9</v>
      </c>
      <c r="F18" s="29">
        <v>0</v>
      </c>
      <c r="G18" s="29">
        <v>4431.1</v>
      </c>
      <c r="H18" s="29">
        <v>300</v>
      </c>
      <c r="I18" s="57">
        <f t="shared" si="15"/>
        <v>0</v>
      </c>
      <c r="J18" s="61"/>
      <c r="K18" s="61"/>
      <c r="L18" s="61"/>
      <c r="M18" s="61"/>
      <c r="N18" s="14">
        <f t="shared" si="16"/>
        <v>20277</v>
      </c>
      <c r="O18" s="29">
        <f t="shared" si="17"/>
        <v>15545.9</v>
      </c>
      <c r="P18" s="29">
        <f t="shared" si="18"/>
        <v>0</v>
      </c>
      <c r="Q18" s="29">
        <f t="shared" si="19"/>
        <v>4431.1</v>
      </c>
      <c r="R18" s="29">
        <f t="shared" si="20"/>
        <v>300</v>
      </c>
      <c r="S18" s="57">
        <f t="shared" si="21"/>
        <v>0</v>
      </c>
      <c r="T18" s="61"/>
      <c r="U18" s="61"/>
      <c r="V18" s="61"/>
      <c r="W18" s="61"/>
      <c r="X18" s="14">
        <f t="shared" si="22"/>
        <v>20277</v>
      </c>
      <c r="Y18" s="29">
        <f t="shared" si="23"/>
        <v>15545.9</v>
      </c>
      <c r="Z18" s="29">
        <f t="shared" si="24"/>
        <v>0</v>
      </c>
      <c r="AA18" s="29">
        <f t="shared" si="25"/>
        <v>4431.1</v>
      </c>
      <c r="AB18" s="29">
        <f t="shared" si="26"/>
        <v>300</v>
      </c>
      <c r="AC18" s="57">
        <f t="shared" si="27"/>
        <v>0</v>
      </c>
      <c r="AD18" s="61"/>
      <c r="AE18" s="61"/>
      <c r="AF18" s="61"/>
      <c r="AG18" s="61"/>
      <c r="AH18" s="14">
        <f t="shared" si="28"/>
        <v>20277</v>
      </c>
      <c r="AI18" s="29">
        <f t="shared" si="29"/>
        <v>15545.9</v>
      </c>
      <c r="AJ18" s="29">
        <f t="shared" si="30"/>
        <v>0</v>
      </c>
      <c r="AK18" s="29">
        <f t="shared" si="31"/>
        <v>4431.1</v>
      </c>
      <c r="AL18" s="29">
        <f t="shared" si="32"/>
        <v>300</v>
      </c>
      <c r="AM18" s="57">
        <f t="shared" si="33"/>
        <v>0</v>
      </c>
      <c r="AN18" s="61"/>
      <c r="AO18" s="61"/>
      <c r="AP18" s="61"/>
      <c r="AQ18" s="61"/>
      <c r="AR18" s="14">
        <f t="shared" si="34"/>
        <v>20277</v>
      </c>
      <c r="AS18" s="29">
        <f t="shared" si="35"/>
        <v>15545.9</v>
      </c>
      <c r="AT18" s="29">
        <f t="shared" si="36"/>
        <v>0</v>
      </c>
      <c r="AU18" s="29">
        <f t="shared" si="37"/>
        <v>4431.1</v>
      </c>
      <c r="AV18" s="29">
        <f t="shared" si="38"/>
        <v>300</v>
      </c>
      <c r="AW18" s="57">
        <f t="shared" si="39"/>
        <v>0</v>
      </c>
      <c r="AX18" s="61"/>
      <c r="AY18" s="61"/>
      <c r="AZ18" s="61"/>
      <c r="BA18" s="61"/>
      <c r="BB18" s="14">
        <f t="shared" si="40"/>
        <v>20277</v>
      </c>
      <c r="BC18" s="29">
        <f t="shared" si="41"/>
        <v>15545.9</v>
      </c>
      <c r="BD18" s="29">
        <f t="shared" si="42"/>
        <v>0</v>
      </c>
      <c r="BE18" s="29">
        <f t="shared" si="43"/>
        <v>4431.1</v>
      </c>
      <c r="BF18" s="29">
        <f t="shared" si="44"/>
        <v>300</v>
      </c>
    </row>
    <row r="19" spans="1:58" s="15" customFormat="1" ht="58.5" customHeight="1">
      <c r="A19" s="39" t="s">
        <v>56</v>
      </c>
      <c r="B19" s="24" t="s">
        <v>29</v>
      </c>
      <c r="C19" s="24" t="s">
        <v>66</v>
      </c>
      <c r="D19" s="14">
        <f t="shared" si="14"/>
        <v>4925</v>
      </c>
      <c r="E19" s="29">
        <v>0</v>
      </c>
      <c r="F19" s="29">
        <v>0</v>
      </c>
      <c r="G19" s="29">
        <v>4680</v>
      </c>
      <c r="H19" s="29">
        <v>245</v>
      </c>
      <c r="I19" s="57">
        <f t="shared" si="15"/>
        <v>34540</v>
      </c>
      <c r="J19" s="61"/>
      <c r="K19" s="61"/>
      <c r="L19" s="61">
        <v>34540</v>
      </c>
      <c r="M19" s="61"/>
      <c r="N19" s="14">
        <f t="shared" si="16"/>
        <v>39465</v>
      </c>
      <c r="O19" s="29">
        <f t="shared" si="17"/>
        <v>0</v>
      </c>
      <c r="P19" s="29">
        <f t="shared" si="18"/>
        <v>0</v>
      </c>
      <c r="Q19" s="29">
        <f t="shared" si="19"/>
        <v>39220</v>
      </c>
      <c r="R19" s="29">
        <f t="shared" si="20"/>
        <v>245</v>
      </c>
      <c r="S19" s="57">
        <f t="shared" si="21"/>
        <v>0</v>
      </c>
      <c r="T19" s="61"/>
      <c r="U19" s="61"/>
      <c r="V19" s="61"/>
      <c r="W19" s="61"/>
      <c r="X19" s="14">
        <f t="shared" si="22"/>
        <v>39465</v>
      </c>
      <c r="Y19" s="29">
        <f t="shared" si="23"/>
        <v>0</v>
      </c>
      <c r="Z19" s="29">
        <f t="shared" si="24"/>
        <v>0</v>
      </c>
      <c r="AA19" s="29">
        <f t="shared" si="25"/>
        <v>39220</v>
      </c>
      <c r="AB19" s="29">
        <f t="shared" si="26"/>
        <v>245</v>
      </c>
      <c r="AC19" s="57">
        <f t="shared" si="27"/>
        <v>0</v>
      </c>
      <c r="AD19" s="61"/>
      <c r="AE19" s="61"/>
      <c r="AF19" s="61"/>
      <c r="AG19" s="61"/>
      <c r="AH19" s="14">
        <f t="shared" si="28"/>
        <v>39465</v>
      </c>
      <c r="AI19" s="29">
        <f t="shared" si="29"/>
        <v>0</v>
      </c>
      <c r="AJ19" s="29">
        <f t="shared" si="30"/>
        <v>0</v>
      </c>
      <c r="AK19" s="29">
        <f t="shared" si="31"/>
        <v>39220</v>
      </c>
      <c r="AL19" s="29">
        <f t="shared" si="32"/>
        <v>245</v>
      </c>
      <c r="AM19" s="57">
        <f t="shared" si="33"/>
        <v>0</v>
      </c>
      <c r="AN19" s="61"/>
      <c r="AO19" s="61"/>
      <c r="AP19" s="61"/>
      <c r="AQ19" s="61"/>
      <c r="AR19" s="14">
        <f t="shared" si="34"/>
        <v>39465</v>
      </c>
      <c r="AS19" s="29">
        <f t="shared" si="35"/>
        <v>0</v>
      </c>
      <c r="AT19" s="29">
        <f t="shared" si="36"/>
        <v>0</v>
      </c>
      <c r="AU19" s="29">
        <f t="shared" si="37"/>
        <v>39220</v>
      </c>
      <c r="AV19" s="29">
        <f t="shared" si="38"/>
        <v>245</v>
      </c>
      <c r="AW19" s="57">
        <f t="shared" si="39"/>
        <v>0</v>
      </c>
      <c r="AX19" s="61"/>
      <c r="AY19" s="61"/>
      <c r="AZ19" s="61"/>
      <c r="BA19" s="61"/>
      <c r="BB19" s="14">
        <f t="shared" si="40"/>
        <v>39465</v>
      </c>
      <c r="BC19" s="29">
        <f t="shared" si="41"/>
        <v>0</v>
      </c>
      <c r="BD19" s="29">
        <f t="shared" si="42"/>
        <v>0</v>
      </c>
      <c r="BE19" s="29">
        <f t="shared" si="43"/>
        <v>39220</v>
      </c>
      <c r="BF19" s="29">
        <f t="shared" si="44"/>
        <v>245</v>
      </c>
    </row>
    <row r="20" spans="1:58" s="12" customFormat="1" ht="45.75" customHeight="1">
      <c r="A20" s="13" t="s">
        <v>17</v>
      </c>
      <c r="B20" s="24" t="s">
        <v>21</v>
      </c>
      <c r="C20" s="24" t="s">
        <v>67</v>
      </c>
      <c r="D20" s="14">
        <f t="shared" si="14"/>
        <v>3189.5</v>
      </c>
      <c r="E20" s="29">
        <v>1690.5</v>
      </c>
      <c r="F20" s="29">
        <v>1499</v>
      </c>
      <c r="G20" s="29">
        <v>0</v>
      </c>
      <c r="H20" s="29">
        <v>0</v>
      </c>
      <c r="I20" s="57">
        <f t="shared" si="15"/>
        <v>0</v>
      </c>
      <c r="J20" s="61"/>
      <c r="K20" s="61"/>
      <c r="L20" s="61"/>
      <c r="M20" s="61"/>
      <c r="N20" s="14">
        <f t="shared" si="16"/>
        <v>3189.5</v>
      </c>
      <c r="O20" s="29">
        <f t="shared" si="17"/>
        <v>1690.5</v>
      </c>
      <c r="P20" s="29">
        <f t="shared" si="18"/>
        <v>1499</v>
      </c>
      <c r="Q20" s="29">
        <f t="shared" si="19"/>
        <v>0</v>
      </c>
      <c r="R20" s="29">
        <f t="shared" si="20"/>
        <v>0</v>
      </c>
      <c r="S20" s="57">
        <f t="shared" si="21"/>
        <v>0</v>
      </c>
      <c r="T20" s="61"/>
      <c r="U20" s="61"/>
      <c r="V20" s="61"/>
      <c r="W20" s="61"/>
      <c r="X20" s="14">
        <f t="shared" si="22"/>
        <v>3189.5</v>
      </c>
      <c r="Y20" s="29">
        <f t="shared" si="23"/>
        <v>1690.5</v>
      </c>
      <c r="Z20" s="29">
        <f t="shared" si="24"/>
        <v>1499</v>
      </c>
      <c r="AA20" s="29">
        <f t="shared" si="25"/>
        <v>0</v>
      </c>
      <c r="AB20" s="29">
        <f t="shared" si="26"/>
        <v>0</v>
      </c>
      <c r="AC20" s="57">
        <f t="shared" si="27"/>
        <v>0</v>
      </c>
      <c r="AD20" s="61"/>
      <c r="AE20" s="61"/>
      <c r="AF20" s="61"/>
      <c r="AG20" s="61"/>
      <c r="AH20" s="14">
        <f t="shared" si="28"/>
        <v>3189.5</v>
      </c>
      <c r="AI20" s="29">
        <f t="shared" si="29"/>
        <v>1690.5</v>
      </c>
      <c r="AJ20" s="29">
        <f t="shared" si="30"/>
        <v>1499</v>
      </c>
      <c r="AK20" s="29">
        <f t="shared" si="31"/>
        <v>0</v>
      </c>
      <c r="AL20" s="29">
        <f t="shared" si="32"/>
        <v>0</v>
      </c>
      <c r="AM20" s="57">
        <f t="shared" si="33"/>
        <v>0</v>
      </c>
      <c r="AN20" s="61"/>
      <c r="AO20" s="61"/>
      <c r="AP20" s="61"/>
      <c r="AQ20" s="61"/>
      <c r="AR20" s="14">
        <f t="shared" si="34"/>
        <v>3189.5</v>
      </c>
      <c r="AS20" s="29">
        <f t="shared" si="35"/>
        <v>1690.5</v>
      </c>
      <c r="AT20" s="29">
        <f t="shared" si="36"/>
        <v>1499</v>
      </c>
      <c r="AU20" s="29">
        <f t="shared" si="37"/>
        <v>0</v>
      </c>
      <c r="AV20" s="29">
        <f t="shared" si="38"/>
        <v>0</v>
      </c>
      <c r="AW20" s="57">
        <f t="shared" si="39"/>
        <v>0</v>
      </c>
      <c r="AX20" s="61"/>
      <c r="AY20" s="61"/>
      <c r="AZ20" s="61"/>
      <c r="BA20" s="61"/>
      <c r="BB20" s="14">
        <f t="shared" si="40"/>
        <v>3189.5</v>
      </c>
      <c r="BC20" s="29">
        <f t="shared" si="41"/>
        <v>1690.5</v>
      </c>
      <c r="BD20" s="29">
        <f t="shared" si="42"/>
        <v>1499</v>
      </c>
      <c r="BE20" s="29">
        <f t="shared" si="43"/>
        <v>0</v>
      </c>
      <c r="BF20" s="29">
        <f t="shared" si="44"/>
        <v>0</v>
      </c>
    </row>
    <row r="21" spans="1:58" s="12" customFormat="1" ht="45.75" customHeight="1">
      <c r="A21" s="13" t="s">
        <v>57</v>
      </c>
      <c r="B21" s="24" t="s">
        <v>22</v>
      </c>
      <c r="C21" s="24" t="s">
        <v>66</v>
      </c>
      <c r="D21" s="14">
        <f t="shared" si="14"/>
        <v>2503.8</v>
      </c>
      <c r="E21" s="29">
        <v>2503.8</v>
      </c>
      <c r="F21" s="29">
        <v>0</v>
      </c>
      <c r="G21" s="29">
        <v>0</v>
      </c>
      <c r="H21" s="29">
        <v>0</v>
      </c>
      <c r="I21" s="57">
        <f t="shared" si="15"/>
        <v>0</v>
      </c>
      <c r="J21" s="61"/>
      <c r="K21" s="61"/>
      <c r="L21" s="61"/>
      <c r="M21" s="61"/>
      <c r="N21" s="14">
        <f t="shared" si="16"/>
        <v>2503.8</v>
      </c>
      <c r="O21" s="29">
        <f t="shared" si="17"/>
        <v>2503.8</v>
      </c>
      <c r="P21" s="29">
        <f t="shared" si="18"/>
        <v>0</v>
      </c>
      <c r="Q21" s="29">
        <f t="shared" si="19"/>
        <v>0</v>
      </c>
      <c r="R21" s="29">
        <f t="shared" si="20"/>
        <v>0</v>
      </c>
      <c r="S21" s="57">
        <f t="shared" si="21"/>
        <v>0</v>
      </c>
      <c r="T21" s="61"/>
      <c r="U21" s="61"/>
      <c r="V21" s="61"/>
      <c r="W21" s="61"/>
      <c r="X21" s="14">
        <f t="shared" si="22"/>
        <v>2503.8</v>
      </c>
      <c r="Y21" s="29">
        <f t="shared" si="23"/>
        <v>2503.8</v>
      </c>
      <c r="Z21" s="29">
        <f t="shared" si="24"/>
        <v>0</v>
      </c>
      <c r="AA21" s="29">
        <f t="shared" si="25"/>
        <v>0</v>
      </c>
      <c r="AB21" s="29">
        <f t="shared" si="26"/>
        <v>0</v>
      </c>
      <c r="AC21" s="57">
        <f t="shared" si="27"/>
        <v>0</v>
      </c>
      <c r="AD21" s="61"/>
      <c r="AE21" s="61"/>
      <c r="AF21" s="61"/>
      <c r="AG21" s="61"/>
      <c r="AH21" s="14">
        <f t="shared" si="28"/>
        <v>2503.8</v>
      </c>
      <c r="AI21" s="29">
        <f t="shared" si="29"/>
        <v>2503.8</v>
      </c>
      <c r="AJ21" s="29">
        <f t="shared" si="30"/>
        <v>0</v>
      </c>
      <c r="AK21" s="29">
        <f t="shared" si="31"/>
        <v>0</v>
      </c>
      <c r="AL21" s="29">
        <f t="shared" si="32"/>
        <v>0</v>
      </c>
      <c r="AM21" s="57">
        <f t="shared" si="33"/>
        <v>0</v>
      </c>
      <c r="AN21" s="61"/>
      <c r="AO21" s="61"/>
      <c r="AP21" s="61"/>
      <c r="AQ21" s="61"/>
      <c r="AR21" s="14">
        <f t="shared" si="34"/>
        <v>2503.8</v>
      </c>
      <c r="AS21" s="29">
        <f t="shared" si="35"/>
        <v>2503.8</v>
      </c>
      <c r="AT21" s="29">
        <f t="shared" si="36"/>
        <v>0</v>
      </c>
      <c r="AU21" s="29">
        <f t="shared" si="37"/>
        <v>0</v>
      </c>
      <c r="AV21" s="29">
        <f t="shared" si="38"/>
        <v>0</v>
      </c>
      <c r="AW21" s="57">
        <f t="shared" si="39"/>
        <v>0</v>
      </c>
      <c r="AX21" s="61"/>
      <c r="AY21" s="61"/>
      <c r="AZ21" s="61"/>
      <c r="BA21" s="61"/>
      <c r="BB21" s="14">
        <f t="shared" si="40"/>
        <v>2503.8</v>
      </c>
      <c r="BC21" s="29">
        <f t="shared" si="41"/>
        <v>2503.8</v>
      </c>
      <c r="BD21" s="29">
        <f t="shared" si="42"/>
        <v>0</v>
      </c>
      <c r="BE21" s="29">
        <f t="shared" si="43"/>
        <v>0</v>
      </c>
      <c r="BF21" s="29">
        <f t="shared" si="44"/>
        <v>0</v>
      </c>
    </row>
    <row r="22" spans="1:58" s="12" customFormat="1" ht="34.5" customHeight="1">
      <c r="A22" s="21" t="s">
        <v>8</v>
      </c>
      <c r="B22" s="21"/>
      <c r="C22" s="21"/>
      <c r="D22" s="22">
        <f aca="true" t="shared" si="45" ref="D22:R22">SUM(D23:D25)</f>
        <v>121890.4</v>
      </c>
      <c r="E22" s="22">
        <f t="shared" si="45"/>
        <v>89998.9</v>
      </c>
      <c r="F22" s="22">
        <f t="shared" si="45"/>
        <v>31891.5</v>
      </c>
      <c r="G22" s="22">
        <f t="shared" si="45"/>
        <v>0</v>
      </c>
      <c r="H22" s="22">
        <f t="shared" si="45"/>
        <v>0</v>
      </c>
      <c r="I22" s="55">
        <f t="shared" si="45"/>
        <v>0</v>
      </c>
      <c r="J22" s="55">
        <f t="shared" si="45"/>
        <v>0</v>
      </c>
      <c r="K22" s="55">
        <f t="shared" si="45"/>
        <v>0</v>
      </c>
      <c r="L22" s="55">
        <f t="shared" si="45"/>
        <v>0</v>
      </c>
      <c r="M22" s="55">
        <f t="shared" si="45"/>
        <v>0</v>
      </c>
      <c r="N22" s="22">
        <f t="shared" si="45"/>
        <v>121890.4</v>
      </c>
      <c r="O22" s="22">
        <f t="shared" si="45"/>
        <v>89998.9</v>
      </c>
      <c r="P22" s="22">
        <f t="shared" si="45"/>
        <v>31891.5</v>
      </c>
      <c r="Q22" s="22">
        <f t="shared" si="45"/>
        <v>0</v>
      </c>
      <c r="R22" s="22">
        <f t="shared" si="45"/>
        <v>0</v>
      </c>
      <c r="S22" s="55">
        <f aca="true" t="shared" si="46" ref="S22:AB22">SUM(S23:S25)</f>
        <v>0</v>
      </c>
      <c r="T22" s="55">
        <f t="shared" si="46"/>
        <v>0</v>
      </c>
      <c r="U22" s="55">
        <f t="shared" si="46"/>
        <v>0</v>
      </c>
      <c r="V22" s="55">
        <f t="shared" si="46"/>
        <v>0</v>
      </c>
      <c r="W22" s="55">
        <f t="shared" si="46"/>
        <v>0</v>
      </c>
      <c r="X22" s="22">
        <f t="shared" si="46"/>
        <v>121890.4</v>
      </c>
      <c r="Y22" s="22">
        <f t="shared" si="46"/>
        <v>89998.9</v>
      </c>
      <c r="Z22" s="22">
        <f t="shared" si="46"/>
        <v>31891.5</v>
      </c>
      <c r="AA22" s="22">
        <f t="shared" si="46"/>
        <v>0</v>
      </c>
      <c r="AB22" s="22">
        <f t="shared" si="46"/>
        <v>0</v>
      </c>
      <c r="AC22" s="55">
        <f aca="true" t="shared" si="47" ref="AC22:AL22">SUM(AC23:AC25)</f>
        <v>0</v>
      </c>
      <c r="AD22" s="55">
        <f t="shared" si="47"/>
        <v>0</v>
      </c>
      <c r="AE22" s="55">
        <f t="shared" si="47"/>
        <v>0</v>
      </c>
      <c r="AF22" s="55">
        <f t="shared" si="47"/>
        <v>0</v>
      </c>
      <c r="AG22" s="55">
        <f t="shared" si="47"/>
        <v>0</v>
      </c>
      <c r="AH22" s="22">
        <f t="shared" si="47"/>
        <v>121890.4</v>
      </c>
      <c r="AI22" s="22">
        <f t="shared" si="47"/>
        <v>89998.9</v>
      </c>
      <c r="AJ22" s="22">
        <f t="shared" si="47"/>
        <v>31891.5</v>
      </c>
      <c r="AK22" s="22">
        <f t="shared" si="47"/>
        <v>0</v>
      </c>
      <c r="AL22" s="22">
        <f t="shared" si="47"/>
        <v>0</v>
      </c>
      <c r="AM22" s="55">
        <f aca="true" t="shared" si="48" ref="AM22:AV22">SUM(AM23:AM25)</f>
        <v>0</v>
      </c>
      <c r="AN22" s="55">
        <f t="shared" si="48"/>
        <v>0</v>
      </c>
      <c r="AO22" s="55">
        <f t="shared" si="48"/>
        <v>0</v>
      </c>
      <c r="AP22" s="55">
        <f t="shared" si="48"/>
        <v>0</v>
      </c>
      <c r="AQ22" s="55">
        <f t="shared" si="48"/>
        <v>0</v>
      </c>
      <c r="AR22" s="22">
        <f t="shared" si="48"/>
        <v>121890.4</v>
      </c>
      <c r="AS22" s="22">
        <f t="shared" si="48"/>
        <v>89998.9</v>
      </c>
      <c r="AT22" s="22">
        <f t="shared" si="48"/>
        <v>31891.5</v>
      </c>
      <c r="AU22" s="22">
        <f t="shared" si="48"/>
        <v>0</v>
      </c>
      <c r="AV22" s="22">
        <f t="shared" si="48"/>
        <v>0</v>
      </c>
      <c r="AW22" s="55">
        <f aca="true" t="shared" si="49" ref="AW22:BF22">SUM(AW23:AW25)</f>
        <v>0</v>
      </c>
      <c r="AX22" s="55">
        <f t="shared" si="49"/>
        <v>0</v>
      </c>
      <c r="AY22" s="55">
        <f t="shared" si="49"/>
        <v>0</v>
      </c>
      <c r="AZ22" s="55">
        <f t="shared" si="49"/>
        <v>0</v>
      </c>
      <c r="BA22" s="55">
        <f t="shared" si="49"/>
        <v>0</v>
      </c>
      <c r="BB22" s="22">
        <f t="shared" si="49"/>
        <v>121890.4</v>
      </c>
      <c r="BC22" s="22">
        <f t="shared" si="49"/>
        <v>89998.9</v>
      </c>
      <c r="BD22" s="22">
        <f t="shared" si="49"/>
        <v>31891.5</v>
      </c>
      <c r="BE22" s="22">
        <f t="shared" si="49"/>
        <v>0</v>
      </c>
      <c r="BF22" s="22">
        <f t="shared" si="49"/>
        <v>0</v>
      </c>
    </row>
    <row r="23" spans="1:58" s="15" customFormat="1" ht="65.25" customHeight="1">
      <c r="A23" s="39" t="s">
        <v>23</v>
      </c>
      <c r="B23" s="24" t="s">
        <v>25</v>
      </c>
      <c r="C23" s="24" t="s">
        <v>68</v>
      </c>
      <c r="D23" s="14">
        <f>SUM(E23:H23)</f>
        <v>31629.7</v>
      </c>
      <c r="E23" s="29">
        <v>31629.7</v>
      </c>
      <c r="F23" s="29">
        <v>0</v>
      </c>
      <c r="G23" s="29">
        <v>0</v>
      </c>
      <c r="H23" s="29">
        <v>0</v>
      </c>
      <c r="I23" s="57">
        <f>SUM(J23:M23)</f>
        <v>0</v>
      </c>
      <c r="J23" s="61"/>
      <c r="K23" s="61"/>
      <c r="L23" s="61"/>
      <c r="M23" s="61"/>
      <c r="N23" s="14">
        <f>SUM(O23:R23)</f>
        <v>31629.7</v>
      </c>
      <c r="O23" s="29">
        <f aca="true" t="shared" si="50" ref="O23:P25">E23+J23</f>
        <v>31629.7</v>
      </c>
      <c r="P23" s="29">
        <f t="shared" si="50"/>
        <v>0</v>
      </c>
      <c r="Q23" s="29">
        <f aca="true" t="shared" si="51" ref="Q23:R25">G23+L23</f>
        <v>0</v>
      </c>
      <c r="R23" s="29">
        <f t="shared" si="51"/>
        <v>0</v>
      </c>
      <c r="S23" s="57">
        <f>SUM(T23:W23)</f>
        <v>0</v>
      </c>
      <c r="T23" s="61"/>
      <c r="U23" s="61"/>
      <c r="V23" s="61"/>
      <c r="W23" s="61"/>
      <c r="X23" s="14">
        <f>SUM(Y23:AB23)</f>
        <v>31629.7</v>
      </c>
      <c r="Y23" s="29">
        <f aca="true" t="shared" si="52" ref="Y23:AB25">O23+T23</f>
        <v>31629.7</v>
      </c>
      <c r="Z23" s="29">
        <f t="shared" si="52"/>
        <v>0</v>
      </c>
      <c r="AA23" s="29">
        <f t="shared" si="52"/>
        <v>0</v>
      </c>
      <c r="AB23" s="29">
        <f t="shared" si="52"/>
        <v>0</v>
      </c>
      <c r="AC23" s="57">
        <f>SUM(AD23:AG23)</f>
        <v>0</v>
      </c>
      <c r="AD23" s="61"/>
      <c r="AE23" s="61"/>
      <c r="AF23" s="61"/>
      <c r="AG23" s="61"/>
      <c r="AH23" s="14">
        <f>SUM(AI23:AL23)</f>
        <v>31629.7</v>
      </c>
      <c r="AI23" s="29">
        <f aca="true" t="shared" si="53" ref="AI23:AL25">Y23+AD23</f>
        <v>31629.7</v>
      </c>
      <c r="AJ23" s="29">
        <f t="shared" si="53"/>
        <v>0</v>
      </c>
      <c r="AK23" s="29">
        <f t="shared" si="53"/>
        <v>0</v>
      </c>
      <c r="AL23" s="29">
        <f t="shared" si="53"/>
        <v>0</v>
      </c>
      <c r="AM23" s="57">
        <f>SUM(AN23:AQ23)</f>
        <v>0</v>
      </c>
      <c r="AN23" s="61"/>
      <c r="AO23" s="61"/>
      <c r="AP23" s="61"/>
      <c r="AQ23" s="61"/>
      <c r="AR23" s="14">
        <f>SUM(AS23:AV23)</f>
        <v>31629.7</v>
      </c>
      <c r="AS23" s="29">
        <f aca="true" t="shared" si="54" ref="AS23:AV25">AI23+AN23</f>
        <v>31629.7</v>
      </c>
      <c r="AT23" s="29">
        <f t="shared" si="54"/>
        <v>0</v>
      </c>
      <c r="AU23" s="29">
        <f t="shared" si="54"/>
        <v>0</v>
      </c>
      <c r="AV23" s="29">
        <f t="shared" si="54"/>
        <v>0</v>
      </c>
      <c r="AW23" s="57">
        <f>SUM(AX23:BA23)</f>
        <v>0</v>
      </c>
      <c r="AX23" s="61"/>
      <c r="AY23" s="61"/>
      <c r="AZ23" s="61"/>
      <c r="BA23" s="61"/>
      <c r="BB23" s="14">
        <f>SUM(BC23:BF23)</f>
        <v>31629.7</v>
      </c>
      <c r="BC23" s="29">
        <f>AS23+AX23</f>
        <v>31629.7</v>
      </c>
      <c r="BD23" s="29">
        <f>AT23+AY23</f>
        <v>0</v>
      </c>
      <c r="BE23" s="29">
        <f>AU23+AZ23</f>
        <v>0</v>
      </c>
      <c r="BF23" s="29">
        <f>AV23+BA23</f>
        <v>0</v>
      </c>
    </row>
    <row r="24" spans="1:58" s="15" customFormat="1" ht="39.75" customHeight="1">
      <c r="A24" s="40" t="s">
        <v>9</v>
      </c>
      <c r="B24" s="24" t="s">
        <v>18</v>
      </c>
      <c r="C24" s="24" t="s">
        <v>69</v>
      </c>
      <c r="D24" s="14">
        <f>SUM(E24:H24)</f>
        <v>66666.8</v>
      </c>
      <c r="E24" s="29">
        <v>34775.3</v>
      </c>
      <c r="F24" s="29">
        <v>31891.5</v>
      </c>
      <c r="G24" s="29">
        <v>0</v>
      </c>
      <c r="H24" s="29">
        <v>0</v>
      </c>
      <c r="I24" s="57">
        <f>SUM(J24:M24)</f>
        <v>0</v>
      </c>
      <c r="J24" s="61"/>
      <c r="K24" s="61"/>
      <c r="L24" s="61"/>
      <c r="M24" s="61"/>
      <c r="N24" s="14">
        <f>SUM(O24:R24)</f>
        <v>66666.8</v>
      </c>
      <c r="O24" s="29">
        <f t="shared" si="50"/>
        <v>34775.3</v>
      </c>
      <c r="P24" s="29">
        <f t="shared" si="50"/>
        <v>31891.5</v>
      </c>
      <c r="Q24" s="29">
        <f t="shared" si="51"/>
        <v>0</v>
      </c>
      <c r="R24" s="29">
        <f t="shared" si="51"/>
        <v>0</v>
      </c>
      <c r="S24" s="57">
        <f>SUM(T24:W24)</f>
        <v>0</v>
      </c>
      <c r="T24" s="61"/>
      <c r="U24" s="61"/>
      <c r="V24" s="61"/>
      <c r="W24" s="61"/>
      <c r="X24" s="14">
        <f>SUM(Y24:AB24)</f>
        <v>66666.8</v>
      </c>
      <c r="Y24" s="29">
        <f t="shared" si="52"/>
        <v>34775.3</v>
      </c>
      <c r="Z24" s="29">
        <f t="shared" si="52"/>
        <v>31891.5</v>
      </c>
      <c r="AA24" s="29">
        <f t="shared" si="52"/>
        <v>0</v>
      </c>
      <c r="AB24" s="29">
        <f t="shared" si="52"/>
        <v>0</v>
      </c>
      <c r="AC24" s="57">
        <f>SUM(AD24:AG24)</f>
        <v>0</v>
      </c>
      <c r="AD24" s="61"/>
      <c r="AE24" s="61"/>
      <c r="AF24" s="61"/>
      <c r="AG24" s="61"/>
      <c r="AH24" s="14">
        <f>SUM(AI24:AL24)</f>
        <v>66666.8</v>
      </c>
      <c r="AI24" s="29">
        <f t="shared" si="53"/>
        <v>34775.3</v>
      </c>
      <c r="AJ24" s="29">
        <f t="shared" si="53"/>
        <v>31891.5</v>
      </c>
      <c r="AK24" s="29">
        <f t="shared" si="53"/>
        <v>0</v>
      </c>
      <c r="AL24" s="29">
        <f t="shared" si="53"/>
        <v>0</v>
      </c>
      <c r="AM24" s="57">
        <f>SUM(AN24:AQ24)</f>
        <v>0</v>
      </c>
      <c r="AN24" s="61"/>
      <c r="AO24" s="61"/>
      <c r="AP24" s="61"/>
      <c r="AQ24" s="61"/>
      <c r="AR24" s="14">
        <f>SUM(AS24:AV24)</f>
        <v>66666.8</v>
      </c>
      <c r="AS24" s="29">
        <f t="shared" si="54"/>
        <v>34775.3</v>
      </c>
      <c r="AT24" s="29">
        <f t="shared" si="54"/>
        <v>31891.5</v>
      </c>
      <c r="AU24" s="29">
        <f t="shared" si="54"/>
        <v>0</v>
      </c>
      <c r="AV24" s="29">
        <f t="shared" si="54"/>
        <v>0</v>
      </c>
      <c r="AW24" s="57">
        <f>SUM(AX24:BA24)</f>
        <v>0</v>
      </c>
      <c r="AX24" s="61"/>
      <c r="AY24" s="61"/>
      <c r="AZ24" s="61"/>
      <c r="BA24" s="61"/>
      <c r="BB24" s="14">
        <f>SUM(BC24:BF24)</f>
        <v>66666.8</v>
      </c>
      <c r="BC24" s="29">
        <f>AS24+AX24</f>
        <v>34775.3</v>
      </c>
      <c r="BD24" s="29">
        <f>AT24+AY24</f>
        <v>31891.5</v>
      </c>
      <c r="BE24" s="29">
        <f>AU24+AZ24</f>
        <v>0</v>
      </c>
      <c r="BF24" s="29">
        <f>AV24+BA24</f>
        <v>0</v>
      </c>
    </row>
    <row r="25" spans="1:58" s="15" customFormat="1" ht="60" customHeight="1">
      <c r="A25" s="40" t="s">
        <v>10</v>
      </c>
      <c r="B25" s="24" t="s">
        <v>18</v>
      </c>
      <c r="C25" s="24" t="s">
        <v>69</v>
      </c>
      <c r="D25" s="14">
        <f>SUM(E25:H25)</f>
        <v>23593.9</v>
      </c>
      <c r="E25" s="29">
        <v>23593.9</v>
      </c>
      <c r="F25" s="29">
        <v>0</v>
      </c>
      <c r="G25" s="29">
        <v>0</v>
      </c>
      <c r="H25" s="29">
        <v>0</v>
      </c>
      <c r="I25" s="57">
        <f>SUM(J25:M25)</f>
        <v>0</v>
      </c>
      <c r="J25" s="61"/>
      <c r="K25" s="61"/>
      <c r="L25" s="61"/>
      <c r="M25" s="61"/>
      <c r="N25" s="14">
        <f>SUM(O25:R25)</f>
        <v>23593.9</v>
      </c>
      <c r="O25" s="29">
        <f t="shared" si="50"/>
        <v>23593.9</v>
      </c>
      <c r="P25" s="29">
        <f t="shared" si="50"/>
        <v>0</v>
      </c>
      <c r="Q25" s="29">
        <f t="shared" si="51"/>
        <v>0</v>
      </c>
      <c r="R25" s="29">
        <f t="shared" si="51"/>
        <v>0</v>
      </c>
      <c r="S25" s="57">
        <f>SUM(T25:W25)</f>
        <v>0</v>
      </c>
      <c r="T25" s="61"/>
      <c r="U25" s="61"/>
      <c r="V25" s="61"/>
      <c r="W25" s="61"/>
      <c r="X25" s="14">
        <f>SUM(Y25:AB25)</f>
        <v>23593.9</v>
      </c>
      <c r="Y25" s="29">
        <f t="shared" si="52"/>
        <v>23593.9</v>
      </c>
      <c r="Z25" s="29">
        <f t="shared" si="52"/>
        <v>0</v>
      </c>
      <c r="AA25" s="29">
        <f t="shared" si="52"/>
        <v>0</v>
      </c>
      <c r="AB25" s="29">
        <f t="shared" si="52"/>
        <v>0</v>
      </c>
      <c r="AC25" s="57">
        <f>SUM(AD25:AG25)</f>
        <v>0</v>
      </c>
      <c r="AD25" s="61"/>
      <c r="AE25" s="61"/>
      <c r="AF25" s="61"/>
      <c r="AG25" s="61"/>
      <c r="AH25" s="14">
        <f>SUM(AI25:AL25)</f>
        <v>23593.9</v>
      </c>
      <c r="AI25" s="29">
        <f t="shared" si="53"/>
        <v>23593.9</v>
      </c>
      <c r="AJ25" s="29">
        <f t="shared" si="53"/>
        <v>0</v>
      </c>
      <c r="AK25" s="29">
        <f t="shared" si="53"/>
        <v>0</v>
      </c>
      <c r="AL25" s="29">
        <f t="shared" si="53"/>
        <v>0</v>
      </c>
      <c r="AM25" s="57">
        <f>SUM(AN25:AQ25)</f>
        <v>0</v>
      </c>
      <c r="AN25" s="61"/>
      <c r="AO25" s="61"/>
      <c r="AP25" s="61"/>
      <c r="AQ25" s="61"/>
      <c r="AR25" s="14">
        <f>SUM(AS25:AV25)</f>
        <v>23593.9</v>
      </c>
      <c r="AS25" s="29">
        <f t="shared" si="54"/>
        <v>23593.9</v>
      </c>
      <c r="AT25" s="29">
        <f t="shared" si="54"/>
        <v>0</v>
      </c>
      <c r="AU25" s="29">
        <f t="shared" si="54"/>
        <v>0</v>
      </c>
      <c r="AV25" s="29">
        <f t="shared" si="54"/>
        <v>0</v>
      </c>
      <c r="AW25" s="57">
        <f>SUM(AX25:BA25)</f>
        <v>0</v>
      </c>
      <c r="AX25" s="61"/>
      <c r="AY25" s="61"/>
      <c r="AZ25" s="61"/>
      <c r="BA25" s="61"/>
      <c r="BB25" s="14">
        <f>SUM(BC25:BF25)</f>
        <v>23593.9</v>
      </c>
      <c r="BC25" s="29">
        <f>AS25+AX25</f>
        <v>23593.9</v>
      </c>
      <c r="BD25" s="29">
        <f>AT25+AY25</f>
        <v>0</v>
      </c>
      <c r="BE25" s="29">
        <f>AU25+AZ25</f>
        <v>0</v>
      </c>
      <c r="BF25" s="29">
        <f>AV25+BA25</f>
        <v>0</v>
      </c>
    </row>
    <row r="26" spans="1:58" s="15" customFormat="1" ht="41.25" customHeight="1">
      <c r="A26" s="21" t="s">
        <v>98</v>
      </c>
      <c r="B26" s="21"/>
      <c r="C26" s="21"/>
      <c r="D26" s="22">
        <f aca="true" t="shared" si="55" ref="D26:R26">SUM(D28:D44)</f>
        <v>2390431.3000000003</v>
      </c>
      <c r="E26" s="22">
        <f t="shared" si="55"/>
        <v>1647919.2</v>
      </c>
      <c r="F26" s="22">
        <f t="shared" si="55"/>
        <v>650365</v>
      </c>
      <c r="G26" s="22">
        <f t="shared" si="55"/>
        <v>92147.1</v>
      </c>
      <c r="H26" s="22">
        <f t="shared" si="55"/>
        <v>0</v>
      </c>
      <c r="I26" s="55">
        <f t="shared" si="55"/>
        <v>0</v>
      </c>
      <c r="J26" s="55">
        <f t="shared" si="55"/>
        <v>0</v>
      </c>
      <c r="K26" s="55">
        <f t="shared" si="55"/>
        <v>0</v>
      </c>
      <c r="L26" s="55">
        <f t="shared" si="55"/>
        <v>0</v>
      </c>
      <c r="M26" s="55">
        <f t="shared" si="55"/>
        <v>0</v>
      </c>
      <c r="N26" s="22">
        <f t="shared" si="55"/>
        <v>2390431.3000000003</v>
      </c>
      <c r="O26" s="22">
        <f t="shared" si="55"/>
        <v>1647919.2</v>
      </c>
      <c r="P26" s="22">
        <f t="shared" si="55"/>
        <v>650365</v>
      </c>
      <c r="Q26" s="22">
        <f t="shared" si="55"/>
        <v>92147.1</v>
      </c>
      <c r="R26" s="22">
        <f t="shared" si="55"/>
        <v>0</v>
      </c>
      <c r="S26" s="55">
        <f aca="true" t="shared" si="56" ref="S26:AB26">SUM(S27:S44)</f>
        <v>82829.69999999995</v>
      </c>
      <c r="T26" s="55">
        <f t="shared" si="56"/>
        <v>-35153</v>
      </c>
      <c r="U26" s="55">
        <f t="shared" si="56"/>
        <v>117982.7</v>
      </c>
      <c r="V26" s="55">
        <f t="shared" si="56"/>
        <v>0</v>
      </c>
      <c r="W26" s="55">
        <f t="shared" si="56"/>
        <v>0</v>
      </c>
      <c r="X26" s="22">
        <f t="shared" si="56"/>
        <v>2473261</v>
      </c>
      <c r="Y26" s="22">
        <f t="shared" si="56"/>
        <v>1612766.2</v>
      </c>
      <c r="Z26" s="22">
        <f t="shared" si="56"/>
        <v>768347.7</v>
      </c>
      <c r="AA26" s="22">
        <f t="shared" si="56"/>
        <v>92147.1</v>
      </c>
      <c r="AB26" s="22">
        <f t="shared" si="56"/>
        <v>0</v>
      </c>
      <c r="AC26" s="55">
        <f aca="true" t="shared" si="57" ref="AC26:AL26">SUM(AC27:AC44)</f>
        <v>73162.5</v>
      </c>
      <c r="AD26" s="55">
        <f t="shared" si="57"/>
        <v>57200</v>
      </c>
      <c r="AE26" s="55">
        <f t="shared" si="57"/>
        <v>0</v>
      </c>
      <c r="AF26" s="55">
        <f t="shared" si="57"/>
        <v>15962.5</v>
      </c>
      <c r="AG26" s="55">
        <f t="shared" si="57"/>
        <v>0</v>
      </c>
      <c r="AH26" s="22">
        <f t="shared" si="57"/>
        <v>2546423.5</v>
      </c>
      <c r="AI26" s="22">
        <f t="shared" si="57"/>
        <v>1669966.2</v>
      </c>
      <c r="AJ26" s="22">
        <f t="shared" si="57"/>
        <v>768347.7</v>
      </c>
      <c r="AK26" s="22">
        <f t="shared" si="57"/>
        <v>108109.6</v>
      </c>
      <c r="AL26" s="22">
        <f t="shared" si="57"/>
        <v>0</v>
      </c>
      <c r="AM26" s="55">
        <f aca="true" t="shared" si="58" ref="AM26:AV26">SUM(AM27:AM44)</f>
        <v>-149961.6</v>
      </c>
      <c r="AN26" s="55">
        <f t="shared" si="58"/>
        <v>-2141.7999999999956</v>
      </c>
      <c r="AO26" s="55">
        <f t="shared" si="58"/>
        <v>-147819.80000000002</v>
      </c>
      <c r="AP26" s="55">
        <f t="shared" si="58"/>
        <v>0</v>
      </c>
      <c r="AQ26" s="55">
        <f t="shared" si="58"/>
        <v>0</v>
      </c>
      <c r="AR26" s="22">
        <f t="shared" si="58"/>
        <v>2396461.9</v>
      </c>
      <c r="AS26" s="22">
        <f t="shared" si="58"/>
        <v>1667824.4000000001</v>
      </c>
      <c r="AT26" s="22">
        <f t="shared" si="58"/>
        <v>620527.8999999999</v>
      </c>
      <c r="AU26" s="22">
        <f t="shared" si="58"/>
        <v>108109.6</v>
      </c>
      <c r="AV26" s="22">
        <f t="shared" si="58"/>
        <v>0</v>
      </c>
      <c r="AW26" s="55">
        <f>SUM(AW27:AW46)</f>
        <v>-12233.3</v>
      </c>
      <c r="AX26" s="55">
        <f>SUM(AX27:AX46)</f>
        <v>-52620.09999999999</v>
      </c>
      <c r="AY26" s="55">
        <f>SUM(AY27:AY46)</f>
        <v>50973.2</v>
      </c>
      <c r="AZ26" s="55">
        <f>SUM(AZ27:AZ46)</f>
        <v>-10586.4</v>
      </c>
      <c r="BA26" s="55">
        <f>SUM(BA27:BA46)</f>
        <v>0</v>
      </c>
      <c r="BB26" s="22">
        <f>SUM(BB27:BB46)</f>
        <v>2384228.6000000006</v>
      </c>
      <c r="BC26" s="22">
        <f>SUM(BC27:BC46)</f>
        <v>1615204.3</v>
      </c>
      <c r="BD26" s="22">
        <f>SUM(BD27:BD46)</f>
        <v>671501.1</v>
      </c>
      <c r="BE26" s="22">
        <f>SUM(BE27:BE46)</f>
        <v>97523.20000000001</v>
      </c>
      <c r="BF26" s="22">
        <f>SUM(BF27:BF46)</f>
        <v>0</v>
      </c>
    </row>
    <row r="27" spans="1:58" s="12" customFormat="1" ht="115.5" customHeight="1">
      <c r="A27" s="44" t="s">
        <v>100</v>
      </c>
      <c r="B27" s="67" t="s">
        <v>84</v>
      </c>
      <c r="C27" s="69" t="s">
        <v>85</v>
      </c>
      <c r="D27" s="46"/>
      <c r="E27" s="48"/>
      <c r="F27" s="48"/>
      <c r="G27" s="48"/>
      <c r="H27" s="48"/>
      <c r="I27" s="46"/>
      <c r="J27" s="48"/>
      <c r="K27" s="48"/>
      <c r="L27" s="48"/>
      <c r="M27" s="48"/>
      <c r="N27" s="46"/>
      <c r="O27" s="48"/>
      <c r="P27" s="48"/>
      <c r="Q27" s="48"/>
      <c r="R27" s="48"/>
      <c r="S27" s="57">
        <f>SUM(T27:W27)</f>
        <v>10442</v>
      </c>
      <c r="T27" s="70">
        <v>10442</v>
      </c>
      <c r="U27" s="60"/>
      <c r="V27" s="60"/>
      <c r="W27" s="60"/>
      <c r="X27" s="14">
        <f>SUM(Y27:AB27)</f>
        <v>10442</v>
      </c>
      <c r="Y27" s="29">
        <f>O27+T27</f>
        <v>10442</v>
      </c>
      <c r="Z27" s="29">
        <f>P27+U27</f>
        <v>0</v>
      </c>
      <c r="AA27" s="29">
        <f>Q27+V27</f>
        <v>0</v>
      </c>
      <c r="AB27" s="29">
        <f>R27+W27</f>
        <v>0</v>
      </c>
      <c r="AC27" s="57">
        <f>SUM(AD27:AG27)</f>
        <v>0</v>
      </c>
      <c r="AD27" s="62"/>
      <c r="AE27" s="60"/>
      <c r="AF27" s="60"/>
      <c r="AG27" s="60"/>
      <c r="AH27" s="14">
        <f aca="true" t="shared" si="59" ref="AH27:AH38">SUM(AI27:AL27)</f>
        <v>10442</v>
      </c>
      <c r="AI27" s="29">
        <f>Y27+AD27</f>
        <v>10442</v>
      </c>
      <c r="AJ27" s="29">
        <f>Z27+AE27</f>
        <v>0</v>
      </c>
      <c r="AK27" s="29">
        <f>AA27+AF27</f>
        <v>0</v>
      </c>
      <c r="AL27" s="29">
        <f>AB27+AG27</f>
        <v>0</v>
      </c>
      <c r="AM27" s="57">
        <f>SUM(AN27:AQ27)</f>
        <v>-10442</v>
      </c>
      <c r="AN27" s="62">
        <v>-10442</v>
      </c>
      <c r="AO27" s="60"/>
      <c r="AP27" s="60"/>
      <c r="AQ27" s="60"/>
      <c r="AR27" s="14">
        <f aca="true" t="shared" si="60" ref="AR27:AR44">SUM(AS27:AV27)</f>
        <v>0</v>
      </c>
      <c r="AS27" s="29">
        <f aca="true" t="shared" si="61" ref="AS27:AV32">AI27+AN27</f>
        <v>0</v>
      </c>
      <c r="AT27" s="29">
        <f t="shared" si="61"/>
        <v>0</v>
      </c>
      <c r="AU27" s="29">
        <f t="shared" si="61"/>
        <v>0</v>
      </c>
      <c r="AV27" s="29">
        <f t="shared" si="61"/>
        <v>0</v>
      </c>
      <c r="AW27" s="57">
        <f>SUM(AX27:BA27)</f>
        <v>0</v>
      </c>
      <c r="AX27" s="62"/>
      <c r="AY27" s="60"/>
      <c r="AZ27" s="60"/>
      <c r="BA27" s="60"/>
      <c r="BB27" s="14">
        <f aca="true" t="shared" si="62" ref="BB27:BB44">SUM(BC27:BF27)</f>
        <v>0</v>
      </c>
      <c r="BC27" s="29">
        <f aca="true" t="shared" si="63" ref="BC27:BC44">AS27+AX27</f>
        <v>0</v>
      </c>
      <c r="BD27" s="29">
        <f aca="true" t="shared" si="64" ref="BD27:BD44">AT27+AY27</f>
        <v>0</v>
      </c>
      <c r="BE27" s="29">
        <f aca="true" t="shared" si="65" ref="BE27:BE44">AU27+AZ27</f>
        <v>0</v>
      </c>
      <c r="BF27" s="29">
        <f aca="true" t="shared" si="66" ref="BF27:BF44">AV27+BA27</f>
        <v>0</v>
      </c>
    </row>
    <row r="28" spans="1:58" s="15" customFormat="1" ht="60" customHeight="1">
      <c r="A28" s="43" t="s">
        <v>41</v>
      </c>
      <c r="B28" s="26" t="s">
        <v>18</v>
      </c>
      <c r="C28" s="26" t="s">
        <v>71</v>
      </c>
      <c r="D28" s="14">
        <f aca="true" t="shared" si="67" ref="D28:D44">SUM(E28:H28)</f>
        <v>10600</v>
      </c>
      <c r="E28" s="29">
        <v>5600</v>
      </c>
      <c r="F28" s="29">
        <v>5000</v>
      </c>
      <c r="G28" s="29">
        <v>0</v>
      </c>
      <c r="H28" s="29">
        <v>0</v>
      </c>
      <c r="I28" s="57">
        <f aca="true" t="shared" si="68" ref="I28:I44">SUM(J28:M28)</f>
        <v>0</v>
      </c>
      <c r="J28" s="61"/>
      <c r="K28" s="61"/>
      <c r="L28" s="61"/>
      <c r="M28" s="61"/>
      <c r="N28" s="14">
        <f aca="true" t="shared" si="69" ref="N28:N44">SUM(O28:R28)</f>
        <v>10600</v>
      </c>
      <c r="O28" s="29">
        <f aca="true" t="shared" si="70" ref="O28:O44">E28+J28</f>
        <v>5600</v>
      </c>
      <c r="P28" s="29">
        <f aca="true" t="shared" si="71" ref="P28:P44">F28+K28</f>
        <v>5000</v>
      </c>
      <c r="Q28" s="29">
        <f aca="true" t="shared" si="72" ref="Q28:Q44">G28+L28</f>
        <v>0</v>
      </c>
      <c r="R28" s="29">
        <f aca="true" t="shared" si="73" ref="R28:R44">H28+M28</f>
        <v>0</v>
      </c>
      <c r="S28" s="57">
        <f>SUM(T28:W28)</f>
        <v>0</v>
      </c>
      <c r="T28" s="61"/>
      <c r="U28" s="61"/>
      <c r="V28" s="61"/>
      <c r="W28" s="61"/>
      <c r="X28" s="14">
        <f>SUM(Y28:AB28)</f>
        <v>10600</v>
      </c>
      <c r="Y28" s="29">
        <f aca="true" t="shared" si="74" ref="Y28:AB30">O28+T28</f>
        <v>5600</v>
      </c>
      <c r="Z28" s="29">
        <f t="shared" si="74"/>
        <v>5000</v>
      </c>
      <c r="AA28" s="29">
        <f t="shared" si="74"/>
        <v>0</v>
      </c>
      <c r="AB28" s="29">
        <f t="shared" si="74"/>
        <v>0</v>
      </c>
      <c r="AC28" s="57">
        <f>SUM(AD28:AG28)</f>
        <v>0</v>
      </c>
      <c r="AD28" s="61"/>
      <c r="AE28" s="61"/>
      <c r="AF28" s="61"/>
      <c r="AG28" s="61"/>
      <c r="AH28" s="14">
        <f t="shared" si="59"/>
        <v>10600</v>
      </c>
      <c r="AI28" s="29">
        <f aca="true" t="shared" si="75" ref="AI28:AI37">Y28+AD28</f>
        <v>5600</v>
      </c>
      <c r="AJ28" s="29">
        <f aca="true" t="shared" si="76" ref="AJ28:AJ37">Z28+AE28</f>
        <v>5000</v>
      </c>
      <c r="AK28" s="29">
        <f aca="true" t="shared" si="77" ref="AK28:AK37">AA28+AF28</f>
        <v>0</v>
      </c>
      <c r="AL28" s="29">
        <f aca="true" t="shared" si="78" ref="AL28:AL37">AB28+AG28</f>
        <v>0</v>
      </c>
      <c r="AM28" s="57">
        <f>SUM(AN28:AQ28)</f>
        <v>0</v>
      </c>
      <c r="AN28" s="61"/>
      <c r="AO28" s="61"/>
      <c r="AP28" s="61"/>
      <c r="AQ28" s="61"/>
      <c r="AR28" s="14">
        <f t="shared" si="60"/>
        <v>10600</v>
      </c>
      <c r="AS28" s="29">
        <f t="shared" si="61"/>
        <v>5600</v>
      </c>
      <c r="AT28" s="29">
        <f t="shared" si="61"/>
        <v>5000</v>
      </c>
      <c r="AU28" s="29">
        <f t="shared" si="61"/>
        <v>0</v>
      </c>
      <c r="AV28" s="29">
        <f t="shared" si="61"/>
        <v>0</v>
      </c>
      <c r="AW28" s="57">
        <f>SUM(AX28:BA28)</f>
        <v>0</v>
      </c>
      <c r="AX28" s="61"/>
      <c r="AY28" s="61"/>
      <c r="AZ28" s="61"/>
      <c r="BA28" s="61"/>
      <c r="BB28" s="14">
        <f t="shared" si="62"/>
        <v>10600</v>
      </c>
      <c r="BC28" s="29">
        <f t="shared" si="63"/>
        <v>5600</v>
      </c>
      <c r="BD28" s="29">
        <f t="shared" si="64"/>
        <v>5000</v>
      </c>
      <c r="BE28" s="29">
        <f t="shared" si="65"/>
        <v>0</v>
      </c>
      <c r="BF28" s="29">
        <f t="shared" si="66"/>
        <v>0</v>
      </c>
    </row>
    <row r="29" spans="1:58" s="15" customFormat="1" ht="52.5" customHeight="1">
      <c r="A29" s="43" t="s">
        <v>42</v>
      </c>
      <c r="B29" s="26" t="s">
        <v>27</v>
      </c>
      <c r="C29" s="26" t="s">
        <v>72</v>
      </c>
      <c r="D29" s="14">
        <f t="shared" si="67"/>
        <v>29858.7</v>
      </c>
      <c r="E29" s="29">
        <v>22516.7</v>
      </c>
      <c r="F29" s="29">
        <v>7342</v>
      </c>
      <c r="G29" s="29">
        <v>0</v>
      </c>
      <c r="H29" s="29">
        <v>0</v>
      </c>
      <c r="I29" s="57">
        <f t="shared" si="68"/>
        <v>0</v>
      </c>
      <c r="J29" s="61"/>
      <c r="K29" s="61"/>
      <c r="L29" s="61"/>
      <c r="M29" s="61"/>
      <c r="N29" s="14">
        <f t="shared" si="69"/>
        <v>29858.7</v>
      </c>
      <c r="O29" s="29">
        <f t="shared" si="70"/>
        <v>22516.7</v>
      </c>
      <c r="P29" s="29">
        <f t="shared" si="71"/>
        <v>7342</v>
      </c>
      <c r="Q29" s="29">
        <f t="shared" si="72"/>
        <v>0</v>
      </c>
      <c r="R29" s="29">
        <f t="shared" si="73"/>
        <v>0</v>
      </c>
      <c r="S29" s="57">
        <f>SUM(T29:W29)</f>
        <v>50000</v>
      </c>
      <c r="T29" s="71">
        <f>100000-100000</f>
        <v>0</v>
      </c>
      <c r="U29" s="61">
        <v>50000</v>
      </c>
      <c r="V29" s="61"/>
      <c r="W29" s="61"/>
      <c r="X29" s="14">
        <f>SUM(Y29:AB29)</f>
        <v>79858.7</v>
      </c>
      <c r="Y29" s="29">
        <f t="shared" si="74"/>
        <v>22516.7</v>
      </c>
      <c r="Z29" s="29">
        <f t="shared" si="74"/>
        <v>57342</v>
      </c>
      <c r="AA29" s="29">
        <f t="shared" si="74"/>
        <v>0</v>
      </c>
      <c r="AB29" s="29">
        <f t="shared" si="74"/>
        <v>0</v>
      </c>
      <c r="AC29" s="57">
        <f>SUM(AD29:AG29)</f>
        <v>10586.4</v>
      </c>
      <c r="AD29" s="61"/>
      <c r="AE29" s="61"/>
      <c r="AF29" s="61">
        <v>10586.4</v>
      </c>
      <c r="AG29" s="61"/>
      <c r="AH29" s="14">
        <f t="shared" si="59"/>
        <v>90445.09999999999</v>
      </c>
      <c r="AI29" s="29">
        <f t="shared" si="75"/>
        <v>22516.7</v>
      </c>
      <c r="AJ29" s="29">
        <f t="shared" si="76"/>
        <v>57342</v>
      </c>
      <c r="AK29" s="29">
        <f t="shared" si="77"/>
        <v>10586.4</v>
      </c>
      <c r="AL29" s="29">
        <f t="shared" si="78"/>
        <v>0</v>
      </c>
      <c r="AM29" s="57">
        <f>SUM(AN29:AQ29)</f>
        <v>-50000</v>
      </c>
      <c r="AN29" s="61"/>
      <c r="AO29" s="61">
        <v>-50000</v>
      </c>
      <c r="AP29" s="61"/>
      <c r="AQ29" s="61"/>
      <c r="AR29" s="14">
        <f t="shared" si="60"/>
        <v>40445.1</v>
      </c>
      <c r="AS29" s="29">
        <f t="shared" si="61"/>
        <v>22516.7</v>
      </c>
      <c r="AT29" s="29">
        <f t="shared" si="61"/>
        <v>7342</v>
      </c>
      <c r="AU29" s="29">
        <f t="shared" si="61"/>
        <v>10586.4</v>
      </c>
      <c r="AV29" s="29">
        <f t="shared" si="61"/>
        <v>0</v>
      </c>
      <c r="AW29" s="57">
        <f>SUM(AX29:BA29)</f>
        <v>-10586.4</v>
      </c>
      <c r="AX29" s="61"/>
      <c r="AY29" s="61"/>
      <c r="AZ29" s="61">
        <v>-10586.4</v>
      </c>
      <c r="BA29" s="61"/>
      <c r="BB29" s="14">
        <f t="shared" si="62"/>
        <v>29858.7</v>
      </c>
      <c r="BC29" s="29">
        <f t="shared" si="63"/>
        <v>22516.7</v>
      </c>
      <c r="BD29" s="29">
        <f t="shared" si="64"/>
        <v>7342</v>
      </c>
      <c r="BE29" s="29">
        <f t="shared" si="65"/>
        <v>0</v>
      </c>
      <c r="BF29" s="29">
        <f t="shared" si="66"/>
        <v>0</v>
      </c>
    </row>
    <row r="30" spans="1:58" s="15" customFormat="1" ht="47.25" customHeight="1">
      <c r="A30" s="41" t="s">
        <v>13</v>
      </c>
      <c r="B30" s="24" t="s">
        <v>29</v>
      </c>
      <c r="C30" s="24" t="s">
        <v>66</v>
      </c>
      <c r="D30" s="14">
        <f>SUM(E30:H30)</f>
        <v>16172.8</v>
      </c>
      <c r="E30" s="29">
        <v>0</v>
      </c>
      <c r="F30" s="29">
        <v>7231.7</v>
      </c>
      <c r="G30" s="29">
        <v>8941.1</v>
      </c>
      <c r="H30" s="29">
        <v>0</v>
      </c>
      <c r="I30" s="57">
        <f>SUM(J30:M30)</f>
        <v>0</v>
      </c>
      <c r="J30" s="61"/>
      <c r="K30" s="61"/>
      <c r="L30" s="61"/>
      <c r="M30" s="61"/>
      <c r="N30" s="14">
        <f>SUM(O30:R30)</f>
        <v>16172.8</v>
      </c>
      <c r="O30" s="29">
        <f>E30+J30</f>
        <v>0</v>
      </c>
      <c r="P30" s="29">
        <f>F30+K30</f>
        <v>7231.7</v>
      </c>
      <c r="Q30" s="29">
        <f>G30+L30</f>
        <v>8941.1</v>
      </c>
      <c r="R30" s="29">
        <f>H30+M30</f>
        <v>0</v>
      </c>
      <c r="S30" s="57">
        <f>SUM(T30:W30)</f>
        <v>0</v>
      </c>
      <c r="T30" s="61"/>
      <c r="U30" s="61"/>
      <c r="V30" s="61"/>
      <c r="W30" s="61"/>
      <c r="X30" s="14">
        <f>SUM(Y30:AB30)</f>
        <v>16172.8</v>
      </c>
      <c r="Y30" s="29">
        <f t="shared" si="74"/>
        <v>0</v>
      </c>
      <c r="Z30" s="29">
        <f t="shared" si="74"/>
        <v>7231.7</v>
      </c>
      <c r="AA30" s="29">
        <f t="shared" si="74"/>
        <v>8941.1</v>
      </c>
      <c r="AB30" s="29">
        <f t="shared" si="74"/>
        <v>0</v>
      </c>
      <c r="AC30" s="57">
        <f>SUM(AD30:AG30)</f>
        <v>0</v>
      </c>
      <c r="AD30" s="61"/>
      <c r="AE30" s="61"/>
      <c r="AF30" s="61"/>
      <c r="AG30" s="61"/>
      <c r="AH30" s="14">
        <f t="shared" si="59"/>
        <v>16172.8</v>
      </c>
      <c r="AI30" s="29">
        <f t="shared" si="75"/>
        <v>0</v>
      </c>
      <c r="AJ30" s="29">
        <f t="shared" si="76"/>
        <v>7231.7</v>
      </c>
      <c r="AK30" s="29">
        <f t="shared" si="77"/>
        <v>8941.1</v>
      </c>
      <c r="AL30" s="29">
        <f t="shared" si="78"/>
        <v>0</v>
      </c>
      <c r="AM30" s="57">
        <f>SUM(AN30:AQ30)</f>
        <v>0</v>
      </c>
      <c r="AN30" s="61"/>
      <c r="AO30" s="61"/>
      <c r="AP30" s="61"/>
      <c r="AQ30" s="61"/>
      <c r="AR30" s="14">
        <f t="shared" si="60"/>
        <v>16172.8</v>
      </c>
      <c r="AS30" s="29">
        <f t="shared" si="61"/>
        <v>0</v>
      </c>
      <c r="AT30" s="29">
        <f t="shared" si="61"/>
        <v>7231.7</v>
      </c>
      <c r="AU30" s="29">
        <f t="shared" si="61"/>
        <v>8941.1</v>
      </c>
      <c r="AV30" s="29">
        <f t="shared" si="61"/>
        <v>0</v>
      </c>
      <c r="AW30" s="57">
        <f>SUM(AX30:BA30)</f>
        <v>0</v>
      </c>
      <c r="AX30" s="61"/>
      <c r="AY30" s="61"/>
      <c r="AZ30" s="61"/>
      <c r="BA30" s="61"/>
      <c r="BB30" s="14">
        <f t="shared" si="62"/>
        <v>16172.8</v>
      </c>
      <c r="BC30" s="29">
        <f t="shared" si="63"/>
        <v>0</v>
      </c>
      <c r="BD30" s="29">
        <f t="shared" si="64"/>
        <v>7231.7</v>
      </c>
      <c r="BE30" s="29">
        <f t="shared" si="65"/>
        <v>8941.1</v>
      </c>
      <c r="BF30" s="29">
        <f t="shared" si="66"/>
        <v>0</v>
      </c>
    </row>
    <row r="31" spans="1:58" s="12" customFormat="1" ht="114" customHeight="1">
      <c r="A31" s="44" t="s">
        <v>43</v>
      </c>
      <c r="B31" s="26" t="s">
        <v>26</v>
      </c>
      <c r="C31" s="26" t="s">
        <v>73</v>
      </c>
      <c r="D31" s="14">
        <f t="shared" si="67"/>
        <v>867422.1</v>
      </c>
      <c r="E31" s="29">
        <v>368345.1</v>
      </c>
      <c r="F31" s="29">
        <v>415871</v>
      </c>
      <c r="G31" s="29">
        <v>83206</v>
      </c>
      <c r="H31" s="29">
        <v>0</v>
      </c>
      <c r="I31" s="57">
        <f t="shared" si="68"/>
        <v>0</v>
      </c>
      <c r="J31" s="61"/>
      <c r="K31" s="61"/>
      <c r="L31" s="61"/>
      <c r="M31" s="61"/>
      <c r="N31" s="14">
        <f t="shared" si="69"/>
        <v>867422.1</v>
      </c>
      <c r="O31" s="29">
        <f t="shared" si="70"/>
        <v>368345.1</v>
      </c>
      <c r="P31" s="29">
        <f t="shared" si="71"/>
        <v>415871</v>
      </c>
      <c r="Q31" s="29">
        <f t="shared" si="72"/>
        <v>83206</v>
      </c>
      <c r="R31" s="29">
        <f t="shared" si="73"/>
        <v>0</v>
      </c>
      <c r="S31" s="57">
        <f aca="true" t="shared" si="79" ref="S31:S44">SUM(T31:W31)</f>
        <v>0</v>
      </c>
      <c r="T31" s="61"/>
      <c r="U31" s="61"/>
      <c r="V31" s="61"/>
      <c r="W31" s="61"/>
      <c r="X31" s="14">
        <f aca="true" t="shared" si="80" ref="X31:X44">SUM(Y31:AB31)</f>
        <v>867422.1</v>
      </c>
      <c r="Y31" s="29">
        <f aca="true" t="shared" si="81" ref="Y31:Y44">O31+T31</f>
        <v>368345.1</v>
      </c>
      <c r="Z31" s="29">
        <f aca="true" t="shared" si="82" ref="Z31:Z44">P31+U31</f>
        <v>415871</v>
      </c>
      <c r="AA31" s="29">
        <f aca="true" t="shared" si="83" ref="AA31:AA44">Q31+V31</f>
        <v>83206</v>
      </c>
      <c r="AB31" s="29">
        <f aca="true" t="shared" si="84" ref="AB31:AB44">R31+W31</f>
        <v>0</v>
      </c>
      <c r="AC31" s="57">
        <f aca="true" t="shared" si="85" ref="AC31:AC44">SUM(AD31:AG31)</f>
        <v>0</v>
      </c>
      <c r="AD31" s="61"/>
      <c r="AE31" s="61"/>
      <c r="AF31" s="61"/>
      <c r="AG31" s="61"/>
      <c r="AH31" s="14">
        <f t="shared" si="59"/>
        <v>867422.1</v>
      </c>
      <c r="AI31" s="29">
        <f t="shared" si="75"/>
        <v>368345.1</v>
      </c>
      <c r="AJ31" s="29">
        <f t="shared" si="76"/>
        <v>415871</v>
      </c>
      <c r="AK31" s="29">
        <f t="shared" si="77"/>
        <v>83206</v>
      </c>
      <c r="AL31" s="29">
        <f t="shared" si="78"/>
        <v>0</v>
      </c>
      <c r="AM31" s="57">
        <f aca="true" t="shared" si="86" ref="AM31:AM44">SUM(AN31:AQ31)</f>
        <v>-117806.20000000001</v>
      </c>
      <c r="AN31" s="61">
        <v>14000</v>
      </c>
      <c r="AO31" s="61">
        <v>-131806.2</v>
      </c>
      <c r="AP31" s="61"/>
      <c r="AQ31" s="61"/>
      <c r="AR31" s="14">
        <f t="shared" si="60"/>
        <v>749615.8999999999</v>
      </c>
      <c r="AS31" s="29">
        <f t="shared" si="61"/>
        <v>382345.1</v>
      </c>
      <c r="AT31" s="29">
        <f t="shared" si="61"/>
        <v>284064.8</v>
      </c>
      <c r="AU31" s="29">
        <f t="shared" si="61"/>
        <v>83206</v>
      </c>
      <c r="AV31" s="29">
        <f t="shared" si="61"/>
        <v>0</v>
      </c>
      <c r="AW31" s="57">
        <f aca="true" t="shared" si="87" ref="AW31:AW46">SUM(AX31:BA31)</f>
        <v>0</v>
      </c>
      <c r="AX31" s="61"/>
      <c r="AY31" s="61"/>
      <c r="AZ31" s="61"/>
      <c r="BA31" s="61"/>
      <c r="BB31" s="14">
        <f t="shared" si="62"/>
        <v>749615.8999999999</v>
      </c>
      <c r="BC31" s="29">
        <f t="shared" si="63"/>
        <v>382345.1</v>
      </c>
      <c r="BD31" s="29">
        <f t="shared" si="64"/>
        <v>284064.8</v>
      </c>
      <c r="BE31" s="29">
        <f t="shared" si="65"/>
        <v>83206</v>
      </c>
      <c r="BF31" s="29">
        <f t="shared" si="66"/>
        <v>0</v>
      </c>
    </row>
    <row r="32" spans="1:58" s="12" customFormat="1" ht="103.5" customHeight="1">
      <c r="A32" s="44" t="s">
        <v>52</v>
      </c>
      <c r="B32" s="26" t="s">
        <v>26</v>
      </c>
      <c r="C32" s="26" t="s">
        <v>73</v>
      </c>
      <c r="D32" s="14">
        <f t="shared" si="67"/>
        <v>9287.3</v>
      </c>
      <c r="E32" s="29">
        <v>4050.2</v>
      </c>
      <c r="F32" s="29">
        <v>5237.1</v>
      </c>
      <c r="G32" s="29">
        <v>0</v>
      </c>
      <c r="H32" s="29">
        <v>0</v>
      </c>
      <c r="I32" s="57">
        <f t="shared" si="68"/>
        <v>0</v>
      </c>
      <c r="J32" s="61"/>
      <c r="K32" s="61"/>
      <c r="L32" s="61"/>
      <c r="M32" s="61"/>
      <c r="N32" s="14">
        <f t="shared" si="69"/>
        <v>9287.3</v>
      </c>
      <c r="O32" s="29">
        <f t="shared" si="70"/>
        <v>4050.2</v>
      </c>
      <c r="P32" s="29">
        <f t="shared" si="71"/>
        <v>5237.1</v>
      </c>
      <c r="Q32" s="29">
        <f t="shared" si="72"/>
        <v>0</v>
      </c>
      <c r="R32" s="29">
        <f t="shared" si="73"/>
        <v>0</v>
      </c>
      <c r="S32" s="57">
        <f t="shared" si="79"/>
        <v>0</v>
      </c>
      <c r="T32" s="61"/>
      <c r="U32" s="61"/>
      <c r="V32" s="61"/>
      <c r="W32" s="61"/>
      <c r="X32" s="14">
        <f t="shared" si="80"/>
        <v>9287.3</v>
      </c>
      <c r="Y32" s="29">
        <f t="shared" si="81"/>
        <v>4050.2</v>
      </c>
      <c r="Z32" s="29">
        <f t="shared" si="82"/>
        <v>5237.1</v>
      </c>
      <c r="AA32" s="29">
        <f t="shared" si="83"/>
        <v>0</v>
      </c>
      <c r="AB32" s="29">
        <f t="shared" si="84"/>
        <v>0</v>
      </c>
      <c r="AC32" s="57">
        <f t="shared" si="85"/>
        <v>0</v>
      </c>
      <c r="AD32" s="61"/>
      <c r="AE32" s="61"/>
      <c r="AF32" s="61"/>
      <c r="AG32" s="61"/>
      <c r="AH32" s="14">
        <f t="shared" si="59"/>
        <v>9287.3</v>
      </c>
      <c r="AI32" s="29">
        <f t="shared" si="75"/>
        <v>4050.2</v>
      </c>
      <c r="AJ32" s="29">
        <f t="shared" si="76"/>
        <v>5237.1</v>
      </c>
      <c r="AK32" s="29">
        <f t="shared" si="77"/>
        <v>0</v>
      </c>
      <c r="AL32" s="29">
        <f t="shared" si="78"/>
        <v>0</v>
      </c>
      <c r="AM32" s="57">
        <f t="shared" si="86"/>
        <v>0</v>
      </c>
      <c r="AN32" s="61"/>
      <c r="AO32" s="61"/>
      <c r="AP32" s="61"/>
      <c r="AQ32" s="61"/>
      <c r="AR32" s="14">
        <f t="shared" si="60"/>
        <v>9287.3</v>
      </c>
      <c r="AS32" s="29">
        <f t="shared" si="61"/>
        <v>4050.2</v>
      </c>
      <c r="AT32" s="29">
        <f t="shared" si="61"/>
        <v>5237.1</v>
      </c>
      <c r="AU32" s="29">
        <f t="shared" si="61"/>
        <v>0</v>
      </c>
      <c r="AV32" s="29">
        <f t="shared" si="61"/>
        <v>0</v>
      </c>
      <c r="AW32" s="57">
        <f t="shared" si="87"/>
        <v>483.2</v>
      </c>
      <c r="AX32" s="61"/>
      <c r="AY32" s="61">
        <v>483.2</v>
      </c>
      <c r="AZ32" s="61"/>
      <c r="BA32" s="61"/>
      <c r="BB32" s="14">
        <f t="shared" si="62"/>
        <v>9770.5</v>
      </c>
      <c r="BC32" s="29">
        <f t="shared" si="63"/>
        <v>4050.2</v>
      </c>
      <c r="BD32" s="29">
        <f t="shared" si="64"/>
        <v>5720.3</v>
      </c>
      <c r="BE32" s="29">
        <f t="shared" si="65"/>
        <v>0</v>
      </c>
      <c r="BF32" s="29">
        <f t="shared" si="66"/>
        <v>0</v>
      </c>
    </row>
    <row r="33" spans="1:58" s="12" customFormat="1" ht="75.75" customHeight="1">
      <c r="A33" s="72" t="s">
        <v>86</v>
      </c>
      <c r="B33" s="26" t="s">
        <v>26</v>
      </c>
      <c r="C33" s="26" t="s">
        <v>70</v>
      </c>
      <c r="D33" s="14"/>
      <c r="E33" s="29"/>
      <c r="F33" s="29"/>
      <c r="G33" s="29"/>
      <c r="H33" s="29"/>
      <c r="I33" s="57"/>
      <c r="J33" s="61"/>
      <c r="K33" s="61"/>
      <c r="L33" s="61"/>
      <c r="M33" s="61"/>
      <c r="N33" s="14"/>
      <c r="O33" s="29"/>
      <c r="P33" s="29"/>
      <c r="Q33" s="29"/>
      <c r="R33" s="29"/>
      <c r="S33" s="57"/>
      <c r="T33" s="61"/>
      <c r="U33" s="61"/>
      <c r="V33" s="61"/>
      <c r="W33" s="61"/>
      <c r="X33" s="14"/>
      <c r="Y33" s="29"/>
      <c r="Z33" s="29"/>
      <c r="AA33" s="29"/>
      <c r="AB33" s="29"/>
      <c r="AC33" s="57">
        <f t="shared" si="85"/>
        <v>5376.1</v>
      </c>
      <c r="AD33" s="61"/>
      <c r="AE33" s="61"/>
      <c r="AF33" s="61">
        <v>5376.1</v>
      </c>
      <c r="AG33" s="61"/>
      <c r="AH33" s="14">
        <f t="shared" si="59"/>
        <v>5376.1</v>
      </c>
      <c r="AI33" s="29">
        <f>Y33+AD33</f>
        <v>0</v>
      </c>
      <c r="AJ33" s="29">
        <f>Z33+AE33</f>
        <v>0</v>
      </c>
      <c r="AK33" s="29">
        <f>AA33+AF33</f>
        <v>5376.1</v>
      </c>
      <c r="AL33" s="29">
        <f>AB33+AG33</f>
        <v>0</v>
      </c>
      <c r="AM33" s="57">
        <f t="shared" si="86"/>
        <v>0</v>
      </c>
      <c r="AN33" s="61"/>
      <c r="AO33" s="61"/>
      <c r="AP33" s="61"/>
      <c r="AQ33" s="61"/>
      <c r="AR33" s="14">
        <f t="shared" si="60"/>
        <v>5376.1</v>
      </c>
      <c r="AS33" s="29">
        <f aca="true" t="shared" si="88" ref="AS33:AV38">AI33+AN33</f>
        <v>0</v>
      </c>
      <c r="AT33" s="29">
        <f t="shared" si="88"/>
        <v>0</v>
      </c>
      <c r="AU33" s="29">
        <f t="shared" si="88"/>
        <v>5376.1</v>
      </c>
      <c r="AV33" s="29">
        <f t="shared" si="88"/>
        <v>0</v>
      </c>
      <c r="AW33" s="57">
        <f t="shared" si="87"/>
        <v>0</v>
      </c>
      <c r="AX33" s="61"/>
      <c r="AY33" s="61"/>
      <c r="AZ33" s="61"/>
      <c r="BA33" s="61"/>
      <c r="BB33" s="14">
        <f t="shared" si="62"/>
        <v>5376.1</v>
      </c>
      <c r="BC33" s="29">
        <f t="shared" si="63"/>
        <v>0</v>
      </c>
      <c r="BD33" s="29">
        <f t="shared" si="64"/>
        <v>0</v>
      </c>
      <c r="BE33" s="29">
        <f t="shared" si="65"/>
        <v>5376.1</v>
      </c>
      <c r="BF33" s="29">
        <f t="shared" si="66"/>
        <v>0</v>
      </c>
    </row>
    <row r="34" spans="1:58" s="16" customFormat="1" ht="41.25" customHeight="1">
      <c r="A34" s="104" t="s">
        <v>45</v>
      </c>
      <c r="B34" s="102" t="s">
        <v>26</v>
      </c>
      <c r="C34" s="26" t="s">
        <v>75</v>
      </c>
      <c r="D34" s="14">
        <f t="shared" si="67"/>
        <v>128131.5</v>
      </c>
      <c r="E34" s="29">
        <v>43650</v>
      </c>
      <c r="F34" s="29">
        <v>84481.5</v>
      </c>
      <c r="G34" s="29">
        <v>0</v>
      </c>
      <c r="H34" s="29">
        <v>0</v>
      </c>
      <c r="I34" s="57">
        <f t="shared" si="68"/>
        <v>0</v>
      </c>
      <c r="J34" s="61"/>
      <c r="K34" s="61"/>
      <c r="L34" s="61"/>
      <c r="M34" s="61"/>
      <c r="N34" s="14">
        <f t="shared" si="69"/>
        <v>128131.5</v>
      </c>
      <c r="O34" s="29">
        <f t="shared" si="70"/>
        <v>43650</v>
      </c>
      <c r="P34" s="29">
        <f t="shared" si="71"/>
        <v>84481.5</v>
      </c>
      <c r="Q34" s="29">
        <f t="shared" si="72"/>
        <v>0</v>
      </c>
      <c r="R34" s="29">
        <f t="shared" si="73"/>
        <v>0</v>
      </c>
      <c r="S34" s="57">
        <f t="shared" si="79"/>
        <v>0</v>
      </c>
      <c r="T34" s="61"/>
      <c r="U34" s="61"/>
      <c r="V34" s="61"/>
      <c r="W34" s="61"/>
      <c r="X34" s="14">
        <f t="shared" si="80"/>
        <v>128131.5</v>
      </c>
      <c r="Y34" s="29">
        <f t="shared" si="81"/>
        <v>43650</v>
      </c>
      <c r="Z34" s="29">
        <f t="shared" si="82"/>
        <v>84481.5</v>
      </c>
      <c r="AA34" s="29">
        <f t="shared" si="83"/>
        <v>0</v>
      </c>
      <c r="AB34" s="29">
        <f t="shared" si="84"/>
        <v>0</v>
      </c>
      <c r="AC34" s="57">
        <f t="shared" si="85"/>
        <v>0</v>
      </c>
      <c r="AD34" s="61"/>
      <c r="AE34" s="61"/>
      <c r="AF34" s="61"/>
      <c r="AG34" s="61"/>
      <c r="AH34" s="14">
        <f t="shared" si="59"/>
        <v>128131.5</v>
      </c>
      <c r="AI34" s="29">
        <f t="shared" si="75"/>
        <v>43650</v>
      </c>
      <c r="AJ34" s="29">
        <f t="shared" si="76"/>
        <v>84481.5</v>
      </c>
      <c r="AK34" s="29">
        <f t="shared" si="77"/>
        <v>0</v>
      </c>
      <c r="AL34" s="29">
        <f t="shared" si="78"/>
        <v>0</v>
      </c>
      <c r="AM34" s="57">
        <f t="shared" si="86"/>
        <v>15519.9</v>
      </c>
      <c r="AN34" s="61">
        <v>15519.9</v>
      </c>
      <c r="AO34" s="61"/>
      <c r="AP34" s="61"/>
      <c r="AQ34" s="61"/>
      <c r="AR34" s="14">
        <f t="shared" si="60"/>
        <v>143651.4</v>
      </c>
      <c r="AS34" s="29">
        <f t="shared" si="88"/>
        <v>59169.9</v>
      </c>
      <c r="AT34" s="29">
        <f t="shared" si="88"/>
        <v>84481.5</v>
      </c>
      <c r="AU34" s="29">
        <f t="shared" si="88"/>
        <v>0</v>
      </c>
      <c r="AV34" s="29">
        <f t="shared" si="88"/>
        <v>0</v>
      </c>
      <c r="AW34" s="57">
        <f t="shared" si="87"/>
        <v>0</v>
      </c>
      <c r="AX34" s="61"/>
      <c r="AY34" s="61"/>
      <c r="AZ34" s="61"/>
      <c r="BA34" s="61"/>
      <c r="BB34" s="14">
        <f t="shared" si="62"/>
        <v>143651.4</v>
      </c>
      <c r="BC34" s="29">
        <f t="shared" si="63"/>
        <v>59169.9</v>
      </c>
      <c r="BD34" s="29">
        <f t="shared" si="64"/>
        <v>84481.5</v>
      </c>
      <c r="BE34" s="29">
        <f t="shared" si="65"/>
        <v>0</v>
      </c>
      <c r="BF34" s="29">
        <f t="shared" si="66"/>
        <v>0</v>
      </c>
    </row>
    <row r="35" spans="1:58" s="16" customFormat="1" ht="33.75" customHeight="1">
      <c r="A35" s="116"/>
      <c r="B35" s="118"/>
      <c r="C35" s="26" t="s">
        <v>70</v>
      </c>
      <c r="D35" s="14">
        <f t="shared" si="67"/>
        <v>124626.6</v>
      </c>
      <c r="E35" s="29">
        <v>0</v>
      </c>
      <c r="F35" s="29">
        <v>124626.6</v>
      </c>
      <c r="G35" s="29">
        <v>0</v>
      </c>
      <c r="H35" s="29">
        <v>0</v>
      </c>
      <c r="I35" s="57">
        <f t="shared" si="68"/>
        <v>0</v>
      </c>
      <c r="J35" s="61"/>
      <c r="K35" s="61"/>
      <c r="L35" s="61"/>
      <c r="M35" s="61"/>
      <c r="N35" s="14">
        <f t="shared" si="69"/>
        <v>124626.6</v>
      </c>
      <c r="O35" s="29">
        <f t="shared" si="70"/>
        <v>0</v>
      </c>
      <c r="P35" s="29">
        <f t="shared" si="71"/>
        <v>124626.6</v>
      </c>
      <c r="Q35" s="29">
        <f t="shared" si="72"/>
        <v>0</v>
      </c>
      <c r="R35" s="29">
        <f t="shared" si="73"/>
        <v>0</v>
      </c>
      <c r="S35" s="57">
        <f t="shared" si="79"/>
        <v>0</v>
      </c>
      <c r="T35" s="61"/>
      <c r="U35" s="61"/>
      <c r="V35" s="61"/>
      <c r="W35" s="61"/>
      <c r="X35" s="14">
        <f t="shared" si="80"/>
        <v>124626.6</v>
      </c>
      <c r="Y35" s="29">
        <f t="shared" si="81"/>
        <v>0</v>
      </c>
      <c r="Z35" s="29">
        <f t="shared" si="82"/>
        <v>124626.6</v>
      </c>
      <c r="AA35" s="29">
        <f t="shared" si="83"/>
        <v>0</v>
      </c>
      <c r="AB35" s="29">
        <f t="shared" si="84"/>
        <v>0</v>
      </c>
      <c r="AC35" s="57">
        <f t="shared" si="85"/>
        <v>0</v>
      </c>
      <c r="AD35" s="61"/>
      <c r="AE35" s="61"/>
      <c r="AF35" s="61"/>
      <c r="AG35" s="61"/>
      <c r="AH35" s="14">
        <f t="shared" si="59"/>
        <v>124626.6</v>
      </c>
      <c r="AI35" s="29">
        <f t="shared" si="75"/>
        <v>0</v>
      </c>
      <c r="AJ35" s="29">
        <f t="shared" si="76"/>
        <v>124626.6</v>
      </c>
      <c r="AK35" s="29">
        <f t="shared" si="77"/>
        <v>0</v>
      </c>
      <c r="AL35" s="29">
        <f t="shared" si="78"/>
        <v>0</v>
      </c>
      <c r="AM35" s="57">
        <f t="shared" si="86"/>
        <v>0</v>
      </c>
      <c r="AN35" s="61"/>
      <c r="AO35" s="61"/>
      <c r="AP35" s="61"/>
      <c r="AQ35" s="61"/>
      <c r="AR35" s="14">
        <f t="shared" si="60"/>
        <v>124626.6</v>
      </c>
      <c r="AS35" s="29">
        <f t="shared" si="88"/>
        <v>0</v>
      </c>
      <c r="AT35" s="29">
        <f t="shared" si="88"/>
        <v>124626.6</v>
      </c>
      <c r="AU35" s="29">
        <f t="shared" si="88"/>
        <v>0</v>
      </c>
      <c r="AV35" s="29">
        <f t="shared" si="88"/>
        <v>0</v>
      </c>
      <c r="AW35" s="57">
        <f t="shared" si="87"/>
        <v>0</v>
      </c>
      <c r="AX35" s="61"/>
      <c r="AY35" s="61"/>
      <c r="AZ35" s="61"/>
      <c r="BA35" s="61"/>
      <c r="BB35" s="14">
        <f t="shared" si="62"/>
        <v>124626.6</v>
      </c>
      <c r="BC35" s="29">
        <f t="shared" si="63"/>
        <v>0</v>
      </c>
      <c r="BD35" s="29">
        <f t="shared" si="64"/>
        <v>124626.6</v>
      </c>
      <c r="BE35" s="29">
        <f t="shared" si="65"/>
        <v>0</v>
      </c>
      <c r="BF35" s="29">
        <f t="shared" si="66"/>
        <v>0</v>
      </c>
    </row>
    <row r="36" spans="1:58" s="12" customFormat="1" ht="39" customHeight="1">
      <c r="A36" s="117"/>
      <c r="B36" s="119"/>
      <c r="C36" s="26" t="s">
        <v>74</v>
      </c>
      <c r="D36" s="14">
        <f t="shared" si="67"/>
        <v>9790</v>
      </c>
      <c r="E36" s="29">
        <v>9790</v>
      </c>
      <c r="F36" s="29">
        <v>0</v>
      </c>
      <c r="G36" s="29">
        <v>0</v>
      </c>
      <c r="H36" s="29">
        <v>0</v>
      </c>
      <c r="I36" s="57">
        <f t="shared" si="68"/>
        <v>0</v>
      </c>
      <c r="J36" s="61"/>
      <c r="K36" s="61"/>
      <c r="L36" s="61"/>
      <c r="M36" s="61"/>
      <c r="N36" s="14">
        <f t="shared" si="69"/>
        <v>9790</v>
      </c>
      <c r="O36" s="29">
        <f t="shared" si="70"/>
        <v>9790</v>
      </c>
      <c r="P36" s="29">
        <f t="shared" si="71"/>
        <v>0</v>
      </c>
      <c r="Q36" s="29">
        <f t="shared" si="72"/>
        <v>0</v>
      </c>
      <c r="R36" s="29">
        <f t="shared" si="73"/>
        <v>0</v>
      </c>
      <c r="S36" s="57">
        <f t="shared" si="79"/>
        <v>67982.7</v>
      </c>
      <c r="T36" s="61"/>
      <c r="U36" s="71">
        <v>67982.7</v>
      </c>
      <c r="V36" s="61"/>
      <c r="W36" s="61"/>
      <c r="X36" s="14">
        <f t="shared" si="80"/>
        <v>77772.7</v>
      </c>
      <c r="Y36" s="29">
        <f t="shared" si="81"/>
        <v>9790</v>
      </c>
      <c r="Z36" s="29">
        <f t="shared" si="82"/>
        <v>67982.7</v>
      </c>
      <c r="AA36" s="29">
        <f t="shared" si="83"/>
        <v>0</v>
      </c>
      <c r="AB36" s="29">
        <f t="shared" si="84"/>
        <v>0</v>
      </c>
      <c r="AC36" s="57">
        <f t="shared" si="85"/>
        <v>0</v>
      </c>
      <c r="AD36" s="61"/>
      <c r="AE36" s="61"/>
      <c r="AF36" s="61"/>
      <c r="AG36" s="61"/>
      <c r="AH36" s="14">
        <f t="shared" si="59"/>
        <v>77772.7</v>
      </c>
      <c r="AI36" s="29">
        <f t="shared" si="75"/>
        <v>9790</v>
      </c>
      <c r="AJ36" s="29">
        <f t="shared" si="76"/>
        <v>67982.7</v>
      </c>
      <c r="AK36" s="29">
        <f t="shared" si="77"/>
        <v>0</v>
      </c>
      <c r="AL36" s="29">
        <f t="shared" si="78"/>
        <v>0</v>
      </c>
      <c r="AM36" s="57">
        <f t="shared" si="86"/>
        <v>0</v>
      </c>
      <c r="AN36" s="61"/>
      <c r="AO36" s="61"/>
      <c r="AP36" s="61"/>
      <c r="AQ36" s="61"/>
      <c r="AR36" s="14">
        <f t="shared" si="60"/>
        <v>77772.7</v>
      </c>
      <c r="AS36" s="29">
        <f t="shared" si="88"/>
        <v>9790</v>
      </c>
      <c r="AT36" s="29">
        <f t="shared" si="88"/>
        <v>67982.7</v>
      </c>
      <c r="AU36" s="29">
        <f t="shared" si="88"/>
        <v>0</v>
      </c>
      <c r="AV36" s="29">
        <f t="shared" si="88"/>
        <v>0</v>
      </c>
      <c r="AW36" s="57">
        <f t="shared" si="87"/>
        <v>0</v>
      </c>
      <c r="AX36" s="61"/>
      <c r="AY36" s="61"/>
      <c r="AZ36" s="61"/>
      <c r="BA36" s="61"/>
      <c r="BB36" s="14">
        <f t="shared" si="62"/>
        <v>77772.7</v>
      </c>
      <c r="BC36" s="29">
        <f t="shared" si="63"/>
        <v>9790</v>
      </c>
      <c r="BD36" s="29">
        <f t="shared" si="64"/>
        <v>67982.7</v>
      </c>
      <c r="BE36" s="29">
        <f t="shared" si="65"/>
        <v>0</v>
      </c>
      <c r="BF36" s="29">
        <f t="shared" si="66"/>
        <v>0</v>
      </c>
    </row>
    <row r="37" spans="1:58" s="15" customFormat="1" ht="90.75" customHeight="1">
      <c r="A37" s="41" t="s">
        <v>44</v>
      </c>
      <c r="B37" s="26" t="s">
        <v>26</v>
      </c>
      <c r="C37" s="26" t="s">
        <v>70</v>
      </c>
      <c r="D37" s="14">
        <f t="shared" si="67"/>
        <v>241814.1</v>
      </c>
      <c r="E37" s="29">
        <v>241814.1</v>
      </c>
      <c r="F37" s="29">
        <v>0</v>
      </c>
      <c r="G37" s="29">
        <v>0</v>
      </c>
      <c r="H37" s="29">
        <v>0</v>
      </c>
      <c r="I37" s="57">
        <f t="shared" si="68"/>
        <v>0</v>
      </c>
      <c r="J37" s="61"/>
      <c r="K37" s="61"/>
      <c r="L37" s="61"/>
      <c r="M37" s="61"/>
      <c r="N37" s="14">
        <f t="shared" si="69"/>
        <v>241814.1</v>
      </c>
      <c r="O37" s="29">
        <f t="shared" si="70"/>
        <v>241814.1</v>
      </c>
      <c r="P37" s="29">
        <f t="shared" si="71"/>
        <v>0</v>
      </c>
      <c r="Q37" s="29">
        <f t="shared" si="72"/>
        <v>0</v>
      </c>
      <c r="R37" s="29">
        <f t="shared" si="73"/>
        <v>0</v>
      </c>
      <c r="S37" s="57">
        <f t="shared" si="79"/>
        <v>0</v>
      </c>
      <c r="T37" s="61"/>
      <c r="U37" s="61"/>
      <c r="V37" s="61"/>
      <c r="W37" s="61"/>
      <c r="X37" s="14">
        <f t="shared" si="80"/>
        <v>241814.1</v>
      </c>
      <c r="Y37" s="29">
        <f t="shared" si="81"/>
        <v>241814.1</v>
      </c>
      <c r="Z37" s="29">
        <f t="shared" si="82"/>
        <v>0</v>
      </c>
      <c r="AA37" s="29">
        <f t="shared" si="83"/>
        <v>0</v>
      </c>
      <c r="AB37" s="29">
        <f t="shared" si="84"/>
        <v>0</v>
      </c>
      <c r="AC37" s="57">
        <f t="shared" si="85"/>
        <v>0</v>
      </c>
      <c r="AD37" s="61"/>
      <c r="AE37" s="61"/>
      <c r="AF37" s="61"/>
      <c r="AG37" s="61"/>
      <c r="AH37" s="14">
        <f t="shared" si="59"/>
        <v>241814.1</v>
      </c>
      <c r="AI37" s="29">
        <f t="shared" si="75"/>
        <v>241814.1</v>
      </c>
      <c r="AJ37" s="29">
        <f t="shared" si="76"/>
        <v>0</v>
      </c>
      <c r="AK37" s="29">
        <f t="shared" si="77"/>
        <v>0</v>
      </c>
      <c r="AL37" s="29">
        <f t="shared" si="78"/>
        <v>0</v>
      </c>
      <c r="AM37" s="57">
        <f t="shared" si="86"/>
        <v>44550.3</v>
      </c>
      <c r="AN37" s="71">
        <v>12492.4</v>
      </c>
      <c r="AO37" s="61">
        <v>32057.9</v>
      </c>
      <c r="AP37" s="61"/>
      <c r="AQ37" s="61"/>
      <c r="AR37" s="14">
        <f t="shared" si="60"/>
        <v>286364.4</v>
      </c>
      <c r="AS37" s="29">
        <f t="shared" si="88"/>
        <v>254306.5</v>
      </c>
      <c r="AT37" s="29">
        <f t="shared" si="88"/>
        <v>32057.9</v>
      </c>
      <c r="AU37" s="29">
        <f t="shared" si="88"/>
        <v>0</v>
      </c>
      <c r="AV37" s="29">
        <f t="shared" si="88"/>
        <v>0</v>
      </c>
      <c r="AW37" s="57">
        <f t="shared" si="87"/>
        <v>0</v>
      </c>
      <c r="AX37" s="61"/>
      <c r="AY37" s="61"/>
      <c r="AZ37" s="61"/>
      <c r="BA37" s="61"/>
      <c r="BB37" s="14">
        <f t="shared" si="62"/>
        <v>286364.4</v>
      </c>
      <c r="BC37" s="29">
        <f t="shared" si="63"/>
        <v>254306.5</v>
      </c>
      <c r="BD37" s="29">
        <f t="shared" si="64"/>
        <v>32057.9</v>
      </c>
      <c r="BE37" s="29">
        <f t="shared" si="65"/>
        <v>0</v>
      </c>
      <c r="BF37" s="29">
        <f t="shared" si="66"/>
        <v>0</v>
      </c>
    </row>
    <row r="38" spans="1:58" s="15" customFormat="1" ht="90.75" customHeight="1">
      <c r="A38" s="65" t="s">
        <v>93</v>
      </c>
      <c r="B38" s="66" t="s">
        <v>26</v>
      </c>
      <c r="C38" s="24" t="s">
        <v>94</v>
      </c>
      <c r="D38" s="14"/>
      <c r="E38" s="29"/>
      <c r="F38" s="29"/>
      <c r="G38" s="29"/>
      <c r="H38" s="29"/>
      <c r="I38" s="57"/>
      <c r="J38" s="61"/>
      <c r="K38" s="61"/>
      <c r="L38" s="61"/>
      <c r="M38" s="61"/>
      <c r="N38" s="14"/>
      <c r="O38" s="29"/>
      <c r="P38" s="29"/>
      <c r="Q38" s="29"/>
      <c r="R38" s="29"/>
      <c r="S38" s="57">
        <f t="shared" si="79"/>
        <v>652762.3</v>
      </c>
      <c r="T38" s="61">
        <v>652762.3</v>
      </c>
      <c r="U38" s="61"/>
      <c r="V38" s="61"/>
      <c r="W38" s="61"/>
      <c r="X38" s="14">
        <f>SUM(Y38:AB38)</f>
        <v>652762.3</v>
      </c>
      <c r="Y38" s="29">
        <f>O38+T38</f>
        <v>652762.3</v>
      </c>
      <c r="Z38" s="29">
        <f>P38+U38</f>
        <v>0</v>
      </c>
      <c r="AA38" s="29">
        <f>Q38+V38</f>
        <v>0</v>
      </c>
      <c r="AB38" s="29">
        <f>R38+W38</f>
        <v>0</v>
      </c>
      <c r="AC38" s="57">
        <f t="shared" si="85"/>
        <v>57200</v>
      </c>
      <c r="AD38" s="61">
        <v>57200</v>
      </c>
      <c r="AE38" s="61"/>
      <c r="AF38" s="61"/>
      <c r="AG38" s="61"/>
      <c r="AH38" s="14">
        <f t="shared" si="59"/>
        <v>709962.3</v>
      </c>
      <c r="AI38" s="29">
        <f>Y38+AD38</f>
        <v>709962.3</v>
      </c>
      <c r="AJ38" s="29">
        <f>Z38+AE38</f>
        <v>0</v>
      </c>
      <c r="AK38" s="29">
        <f>AA38+AF38</f>
        <v>0</v>
      </c>
      <c r="AL38" s="29">
        <f>AB38+AG38</f>
        <v>0</v>
      </c>
      <c r="AM38" s="57">
        <f t="shared" si="86"/>
        <v>-39852.1</v>
      </c>
      <c r="AN38" s="75">
        <f>10000-49852.1</f>
        <v>-39852.1</v>
      </c>
      <c r="AO38" s="61"/>
      <c r="AP38" s="61"/>
      <c r="AQ38" s="61"/>
      <c r="AR38" s="14">
        <f t="shared" si="60"/>
        <v>670110.2000000001</v>
      </c>
      <c r="AS38" s="75">
        <f t="shared" si="88"/>
        <v>670110.2000000001</v>
      </c>
      <c r="AT38" s="29">
        <f t="shared" si="88"/>
        <v>0</v>
      </c>
      <c r="AU38" s="29">
        <f t="shared" si="88"/>
        <v>0</v>
      </c>
      <c r="AV38" s="29">
        <f t="shared" si="88"/>
        <v>0</v>
      </c>
      <c r="AW38" s="57">
        <f t="shared" si="87"/>
        <v>-115025.9</v>
      </c>
      <c r="AX38" s="61">
        <v>-115025.9</v>
      </c>
      <c r="AY38" s="61"/>
      <c r="AZ38" s="61"/>
      <c r="BA38" s="61"/>
      <c r="BB38" s="14">
        <f t="shared" si="62"/>
        <v>555084.3</v>
      </c>
      <c r="BC38" s="75">
        <f t="shared" si="63"/>
        <v>555084.3</v>
      </c>
      <c r="BD38" s="29">
        <f t="shared" si="64"/>
        <v>0</v>
      </c>
      <c r="BE38" s="29">
        <f t="shared" si="65"/>
        <v>0</v>
      </c>
      <c r="BF38" s="29">
        <f t="shared" si="66"/>
        <v>0</v>
      </c>
    </row>
    <row r="39" spans="1:58" s="12" customFormat="1" ht="39.75" customHeight="1">
      <c r="A39" s="113" t="s">
        <v>46</v>
      </c>
      <c r="B39" s="102" t="s">
        <v>26</v>
      </c>
      <c r="C39" s="26" t="s">
        <v>76</v>
      </c>
      <c r="D39" s="14">
        <f t="shared" si="67"/>
        <v>152660</v>
      </c>
      <c r="E39" s="29">
        <v>152660</v>
      </c>
      <c r="F39" s="29">
        <v>0</v>
      </c>
      <c r="G39" s="29">
        <v>0</v>
      </c>
      <c r="H39" s="29">
        <v>0</v>
      </c>
      <c r="I39" s="57">
        <f t="shared" si="68"/>
        <v>0</v>
      </c>
      <c r="J39" s="61"/>
      <c r="K39" s="61"/>
      <c r="L39" s="61"/>
      <c r="M39" s="61"/>
      <c r="N39" s="14">
        <f t="shared" si="69"/>
        <v>152660</v>
      </c>
      <c r="O39" s="29">
        <f t="shared" si="70"/>
        <v>152660</v>
      </c>
      <c r="P39" s="29">
        <f t="shared" si="71"/>
        <v>0</v>
      </c>
      <c r="Q39" s="29">
        <f t="shared" si="72"/>
        <v>0</v>
      </c>
      <c r="R39" s="29">
        <f t="shared" si="73"/>
        <v>0</v>
      </c>
      <c r="S39" s="57">
        <f t="shared" si="79"/>
        <v>0</v>
      </c>
      <c r="T39" s="61"/>
      <c r="U39" s="61"/>
      <c r="V39" s="61"/>
      <c r="W39" s="61"/>
      <c r="X39" s="14">
        <f t="shared" si="80"/>
        <v>152660</v>
      </c>
      <c r="Y39" s="29">
        <f t="shared" si="81"/>
        <v>152660</v>
      </c>
      <c r="Z39" s="29">
        <f t="shared" si="82"/>
        <v>0</v>
      </c>
      <c r="AA39" s="29">
        <f t="shared" si="83"/>
        <v>0</v>
      </c>
      <c r="AB39" s="29">
        <f t="shared" si="84"/>
        <v>0</v>
      </c>
      <c r="AC39" s="57">
        <f t="shared" si="85"/>
        <v>0</v>
      </c>
      <c r="AD39" s="61"/>
      <c r="AE39" s="61"/>
      <c r="AF39" s="61"/>
      <c r="AG39" s="61"/>
      <c r="AH39" s="14">
        <f aca="true" t="shared" si="89" ref="AH39:AH44">SUM(AI39:AL39)</f>
        <v>152660</v>
      </c>
      <c r="AI39" s="29">
        <f aca="true" t="shared" si="90" ref="AI39:AI44">Y39+AD39</f>
        <v>152660</v>
      </c>
      <c r="AJ39" s="29">
        <f aca="true" t="shared" si="91" ref="AJ39:AJ44">Z39+AE39</f>
        <v>0</v>
      </c>
      <c r="AK39" s="29">
        <f aca="true" t="shared" si="92" ref="AK39:AK44">AA39+AF39</f>
        <v>0</v>
      </c>
      <c r="AL39" s="29">
        <f aca="true" t="shared" si="93" ref="AL39:AL44">AB39+AG39</f>
        <v>0</v>
      </c>
      <c r="AM39" s="57">
        <f t="shared" si="86"/>
        <v>-1931.5</v>
      </c>
      <c r="AN39" s="61">
        <v>-3860</v>
      </c>
      <c r="AO39" s="61">
        <v>1928.5</v>
      </c>
      <c r="AP39" s="61"/>
      <c r="AQ39" s="61"/>
      <c r="AR39" s="14">
        <f t="shared" si="60"/>
        <v>150728.5</v>
      </c>
      <c r="AS39" s="29">
        <f aca="true" t="shared" si="94" ref="AS39:AS44">AI39+AN39</f>
        <v>148800</v>
      </c>
      <c r="AT39" s="29">
        <f aca="true" t="shared" si="95" ref="AT39:AT44">AJ39+AO39</f>
        <v>1928.5</v>
      </c>
      <c r="AU39" s="29">
        <f aca="true" t="shared" si="96" ref="AU39:AU44">AK39+AP39</f>
        <v>0</v>
      </c>
      <c r="AV39" s="29">
        <f aca="true" t="shared" si="97" ref="AV39:AV44">AL39+AQ39</f>
        <v>0</v>
      </c>
      <c r="AW39" s="57">
        <f t="shared" si="87"/>
        <v>990</v>
      </c>
      <c r="AX39" s="61"/>
      <c r="AY39" s="61">
        <v>990</v>
      </c>
      <c r="AZ39" s="61"/>
      <c r="BA39" s="61"/>
      <c r="BB39" s="14">
        <f t="shared" si="62"/>
        <v>151718.5</v>
      </c>
      <c r="BC39" s="29">
        <f t="shared" si="63"/>
        <v>148800</v>
      </c>
      <c r="BD39" s="29">
        <f t="shared" si="64"/>
        <v>2918.5</v>
      </c>
      <c r="BE39" s="29">
        <f t="shared" si="65"/>
        <v>0</v>
      </c>
      <c r="BF39" s="29">
        <f t="shared" si="66"/>
        <v>0</v>
      </c>
    </row>
    <row r="40" spans="1:58" s="12" customFormat="1" ht="35.25" customHeight="1">
      <c r="A40" s="114"/>
      <c r="B40" s="115"/>
      <c r="C40" s="26" t="s">
        <v>69</v>
      </c>
      <c r="D40" s="14">
        <f t="shared" si="67"/>
        <v>706672.3</v>
      </c>
      <c r="E40" s="29">
        <v>706672.3</v>
      </c>
      <c r="F40" s="29">
        <v>0</v>
      </c>
      <c r="G40" s="29">
        <v>0</v>
      </c>
      <c r="H40" s="29">
        <v>0</v>
      </c>
      <c r="I40" s="57">
        <f t="shared" si="68"/>
        <v>0</v>
      </c>
      <c r="J40" s="61"/>
      <c r="K40" s="61"/>
      <c r="L40" s="61"/>
      <c r="M40" s="61"/>
      <c r="N40" s="14">
        <f t="shared" si="69"/>
        <v>706672.3</v>
      </c>
      <c r="O40" s="29">
        <f t="shared" si="70"/>
        <v>706672.3</v>
      </c>
      <c r="P40" s="29">
        <f t="shared" si="71"/>
        <v>0</v>
      </c>
      <c r="Q40" s="29">
        <f t="shared" si="72"/>
        <v>0</v>
      </c>
      <c r="R40" s="29">
        <f t="shared" si="73"/>
        <v>0</v>
      </c>
      <c r="S40" s="57">
        <f t="shared" si="79"/>
        <v>-698357.3</v>
      </c>
      <c r="T40" s="61">
        <v>-698357.3</v>
      </c>
      <c r="U40" s="61"/>
      <c r="V40" s="61"/>
      <c r="W40" s="61"/>
      <c r="X40" s="14">
        <f t="shared" si="80"/>
        <v>8315</v>
      </c>
      <c r="Y40" s="29">
        <f t="shared" si="81"/>
        <v>8315</v>
      </c>
      <c r="Z40" s="29">
        <f t="shared" si="82"/>
        <v>0</v>
      </c>
      <c r="AA40" s="29">
        <f t="shared" si="83"/>
        <v>0</v>
      </c>
      <c r="AB40" s="29">
        <f t="shared" si="84"/>
        <v>0</v>
      </c>
      <c r="AC40" s="57">
        <f t="shared" si="85"/>
        <v>0</v>
      </c>
      <c r="AD40" s="61"/>
      <c r="AE40" s="61"/>
      <c r="AF40" s="61"/>
      <c r="AG40" s="61"/>
      <c r="AH40" s="14">
        <f t="shared" si="89"/>
        <v>8315</v>
      </c>
      <c r="AI40" s="29">
        <f t="shared" si="90"/>
        <v>8315</v>
      </c>
      <c r="AJ40" s="29">
        <f t="shared" si="91"/>
        <v>0</v>
      </c>
      <c r="AK40" s="29">
        <f t="shared" si="92"/>
        <v>0</v>
      </c>
      <c r="AL40" s="29">
        <f t="shared" si="93"/>
        <v>0</v>
      </c>
      <c r="AM40" s="57">
        <f t="shared" si="86"/>
        <v>0</v>
      </c>
      <c r="AN40" s="61"/>
      <c r="AO40" s="61"/>
      <c r="AP40" s="61"/>
      <c r="AQ40" s="61"/>
      <c r="AR40" s="14">
        <f t="shared" si="60"/>
        <v>8315</v>
      </c>
      <c r="AS40" s="29">
        <f t="shared" si="94"/>
        <v>8315</v>
      </c>
      <c r="AT40" s="29">
        <f t="shared" si="95"/>
        <v>0</v>
      </c>
      <c r="AU40" s="29">
        <f t="shared" si="96"/>
        <v>0</v>
      </c>
      <c r="AV40" s="29">
        <f t="shared" si="97"/>
        <v>0</v>
      </c>
      <c r="AW40" s="57">
        <f t="shared" si="87"/>
        <v>0</v>
      </c>
      <c r="AX40" s="61"/>
      <c r="AY40" s="61"/>
      <c r="AZ40" s="61"/>
      <c r="BA40" s="61"/>
      <c r="BB40" s="14">
        <f t="shared" si="62"/>
        <v>8315</v>
      </c>
      <c r="BC40" s="29">
        <f t="shared" si="63"/>
        <v>8315</v>
      </c>
      <c r="BD40" s="29">
        <f t="shared" si="64"/>
        <v>0</v>
      </c>
      <c r="BE40" s="29">
        <f t="shared" si="65"/>
        <v>0</v>
      </c>
      <c r="BF40" s="29">
        <f t="shared" si="66"/>
        <v>0</v>
      </c>
    </row>
    <row r="41" spans="1:58" s="12" customFormat="1" ht="68.25" customHeight="1">
      <c r="A41" s="42" t="s">
        <v>47</v>
      </c>
      <c r="B41" s="26" t="s">
        <v>26</v>
      </c>
      <c r="C41" s="26" t="s">
        <v>77</v>
      </c>
      <c r="D41" s="14">
        <f t="shared" si="67"/>
        <v>466.1</v>
      </c>
      <c r="E41" s="29">
        <v>466.1</v>
      </c>
      <c r="F41" s="29">
        <v>0</v>
      </c>
      <c r="G41" s="29">
        <v>0</v>
      </c>
      <c r="H41" s="29">
        <v>0</v>
      </c>
      <c r="I41" s="57">
        <f t="shared" si="68"/>
        <v>0</v>
      </c>
      <c r="J41" s="61"/>
      <c r="K41" s="61"/>
      <c r="L41" s="61"/>
      <c r="M41" s="61"/>
      <c r="N41" s="14">
        <f t="shared" si="69"/>
        <v>466.1</v>
      </c>
      <c r="O41" s="29">
        <f t="shared" si="70"/>
        <v>466.1</v>
      </c>
      <c r="P41" s="29">
        <f t="shared" si="71"/>
        <v>0</v>
      </c>
      <c r="Q41" s="29">
        <f t="shared" si="72"/>
        <v>0</v>
      </c>
      <c r="R41" s="29">
        <f t="shared" si="73"/>
        <v>0</v>
      </c>
      <c r="S41" s="57">
        <f t="shared" si="79"/>
        <v>0</v>
      </c>
      <c r="T41" s="61"/>
      <c r="U41" s="61"/>
      <c r="V41" s="61"/>
      <c r="W41" s="61"/>
      <c r="X41" s="14">
        <f t="shared" si="80"/>
        <v>466.1</v>
      </c>
      <c r="Y41" s="29">
        <f t="shared" si="81"/>
        <v>466.1</v>
      </c>
      <c r="Z41" s="29">
        <f t="shared" si="82"/>
        <v>0</v>
      </c>
      <c r="AA41" s="29">
        <f t="shared" si="83"/>
        <v>0</v>
      </c>
      <c r="AB41" s="29">
        <f t="shared" si="84"/>
        <v>0</v>
      </c>
      <c r="AC41" s="57">
        <f t="shared" si="85"/>
        <v>0</v>
      </c>
      <c r="AD41" s="61"/>
      <c r="AE41" s="61"/>
      <c r="AF41" s="61"/>
      <c r="AG41" s="61"/>
      <c r="AH41" s="14">
        <f t="shared" si="89"/>
        <v>466.1</v>
      </c>
      <c r="AI41" s="29">
        <f t="shared" si="90"/>
        <v>466.1</v>
      </c>
      <c r="AJ41" s="29">
        <f t="shared" si="91"/>
        <v>0</v>
      </c>
      <c r="AK41" s="29">
        <f t="shared" si="92"/>
        <v>0</v>
      </c>
      <c r="AL41" s="29">
        <f t="shared" si="93"/>
        <v>0</v>
      </c>
      <c r="AM41" s="57">
        <f t="shared" si="86"/>
        <v>0</v>
      </c>
      <c r="AN41" s="61"/>
      <c r="AO41" s="61"/>
      <c r="AP41" s="61"/>
      <c r="AQ41" s="61"/>
      <c r="AR41" s="14">
        <f t="shared" si="60"/>
        <v>466.1</v>
      </c>
      <c r="AS41" s="29">
        <f t="shared" si="94"/>
        <v>466.1</v>
      </c>
      <c r="AT41" s="29">
        <f t="shared" si="95"/>
        <v>0</v>
      </c>
      <c r="AU41" s="29">
        <f t="shared" si="96"/>
        <v>0</v>
      </c>
      <c r="AV41" s="29">
        <f t="shared" si="97"/>
        <v>0</v>
      </c>
      <c r="AW41" s="57">
        <f t="shared" si="87"/>
        <v>31746.6</v>
      </c>
      <c r="AX41" s="61">
        <v>31746.6</v>
      </c>
      <c r="AY41" s="61"/>
      <c r="AZ41" s="61"/>
      <c r="BA41" s="61"/>
      <c r="BB41" s="14">
        <f t="shared" si="62"/>
        <v>32212.699999999997</v>
      </c>
      <c r="BC41" s="29">
        <f t="shared" si="63"/>
        <v>32212.699999999997</v>
      </c>
      <c r="BD41" s="29">
        <f t="shared" si="64"/>
        <v>0</v>
      </c>
      <c r="BE41" s="29">
        <f t="shared" si="65"/>
        <v>0</v>
      </c>
      <c r="BF41" s="29">
        <f t="shared" si="66"/>
        <v>0</v>
      </c>
    </row>
    <row r="42" spans="1:58" s="16" customFormat="1" ht="54" customHeight="1">
      <c r="A42" s="108" t="s">
        <v>48</v>
      </c>
      <c r="B42" s="26" t="s">
        <v>26</v>
      </c>
      <c r="C42" s="26" t="s">
        <v>78</v>
      </c>
      <c r="D42" s="14">
        <f t="shared" si="67"/>
        <v>1385</v>
      </c>
      <c r="E42" s="29">
        <v>1385</v>
      </c>
      <c r="F42" s="29">
        <v>0</v>
      </c>
      <c r="G42" s="29">
        <v>0</v>
      </c>
      <c r="H42" s="29">
        <v>0</v>
      </c>
      <c r="I42" s="57">
        <f t="shared" si="68"/>
        <v>0</v>
      </c>
      <c r="J42" s="61"/>
      <c r="K42" s="61"/>
      <c r="L42" s="61"/>
      <c r="M42" s="61"/>
      <c r="N42" s="14">
        <f t="shared" si="69"/>
        <v>1385</v>
      </c>
      <c r="O42" s="29">
        <f t="shared" si="70"/>
        <v>1385</v>
      </c>
      <c r="P42" s="29">
        <f t="shared" si="71"/>
        <v>0</v>
      </c>
      <c r="Q42" s="29">
        <f t="shared" si="72"/>
        <v>0</v>
      </c>
      <c r="R42" s="29">
        <f t="shared" si="73"/>
        <v>0</v>
      </c>
      <c r="S42" s="57">
        <f t="shared" si="79"/>
        <v>0</v>
      </c>
      <c r="T42" s="61"/>
      <c r="U42" s="61"/>
      <c r="V42" s="61"/>
      <c r="W42" s="61"/>
      <c r="X42" s="14">
        <f t="shared" si="80"/>
        <v>1385</v>
      </c>
      <c r="Y42" s="29">
        <f t="shared" si="81"/>
        <v>1385</v>
      </c>
      <c r="Z42" s="29">
        <f t="shared" si="82"/>
        <v>0</v>
      </c>
      <c r="AA42" s="29">
        <f t="shared" si="83"/>
        <v>0</v>
      </c>
      <c r="AB42" s="29">
        <f t="shared" si="84"/>
        <v>0</v>
      </c>
      <c r="AC42" s="57">
        <f t="shared" si="85"/>
        <v>0</v>
      </c>
      <c r="AD42" s="61"/>
      <c r="AE42" s="61"/>
      <c r="AF42" s="61"/>
      <c r="AG42" s="61"/>
      <c r="AH42" s="14">
        <f t="shared" si="89"/>
        <v>1385</v>
      </c>
      <c r="AI42" s="29">
        <f t="shared" si="90"/>
        <v>1385</v>
      </c>
      <c r="AJ42" s="29">
        <f t="shared" si="91"/>
        <v>0</v>
      </c>
      <c r="AK42" s="29">
        <f t="shared" si="92"/>
        <v>0</v>
      </c>
      <c r="AL42" s="29">
        <f t="shared" si="93"/>
        <v>0</v>
      </c>
      <c r="AM42" s="57">
        <f t="shared" si="86"/>
        <v>10000</v>
      </c>
      <c r="AN42" s="61">
        <v>10000</v>
      </c>
      <c r="AO42" s="61"/>
      <c r="AP42" s="61"/>
      <c r="AQ42" s="61"/>
      <c r="AR42" s="14">
        <f t="shared" si="60"/>
        <v>11385</v>
      </c>
      <c r="AS42" s="29">
        <f t="shared" si="94"/>
        <v>11385</v>
      </c>
      <c r="AT42" s="29">
        <f t="shared" si="95"/>
        <v>0</v>
      </c>
      <c r="AU42" s="29">
        <f t="shared" si="96"/>
        <v>0</v>
      </c>
      <c r="AV42" s="29">
        <f t="shared" si="97"/>
        <v>0</v>
      </c>
      <c r="AW42" s="57">
        <f t="shared" si="87"/>
        <v>0</v>
      </c>
      <c r="AX42" s="61"/>
      <c r="AY42" s="61"/>
      <c r="AZ42" s="61"/>
      <c r="BA42" s="61"/>
      <c r="BB42" s="14">
        <f t="shared" si="62"/>
        <v>11385</v>
      </c>
      <c r="BC42" s="29">
        <f t="shared" si="63"/>
        <v>11385</v>
      </c>
      <c r="BD42" s="29">
        <f t="shared" si="64"/>
        <v>0</v>
      </c>
      <c r="BE42" s="29">
        <f t="shared" si="65"/>
        <v>0</v>
      </c>
      <c r="BF42" s="29">
        <f t="shared" si="66"/>
        <v>0</v>
      </c>
    </row>
    <row r="43" spans="1:58" s="16" customFormat="1" ht="51.75" customHeight="1">
      <c r="A43" s="117"/>
      <c r="B43" s="26" t="s">
        <v>21</v>
      </c>
      <c r="C43" s="26" t="s">
        <v>78</v>
      </c>
      <c r="D43" s="14">
        <f t="shared" si="67"/>
        <v>80775</v>
      </c>
      <c r="E43" s="29">
        <v>80775</v>
      </c>
      <c r="F43" s="29">
        <v>0</v>
      </c>
      <c r="G43" s="29">
        <v>0</v>
      </c>
      <c r="H43" s="29">
        <v>0</v>
      </c>
      <c r="I43" s="57">
        <f t="shared" si="68"/>
        <v>0</v>
      </c>
      <c r="J43" s="61"/>
      <c r="K43" s="61"/>
      <c r="L43" s="61"/>
      <c r="M43" s="61"/>
      <c r="N43" s="14">
        <f t="shared" si="69"/>
        <v>80775</v>
      </c>
      <c r="O43" s="29">
        <f t="shared" si="70"/>
        <v>80775</v>
      </c>
      <c r="P43" s="29">
        <f t="shared" si="71"/>
        <v>0</v>
      </c>
      <c r="Q43" s="29">
        <f t="shared" si="72"/>
        <v>0</v>
      </c>
      <c r="R43" s="29">
        <f t="shared" si="73"/>
        <v>0</v>
      </c>
      <c r="S43" s="57">
        <f t="shared" si="79"/>
        <v>0</v>
      </c>
      <c r="T43" s="61"/>
      <c r="U43" s="61"/>
      <c r="V43" s="61"/>
      <c r="W43" s="61"/>
      <c r="X43" s="14">
        <f t="shared" si="80"/>
        <v>80775</v>
      </c>
      <c r="Y43" s="29">
        <f t="shared" si="81"/>
        <v>80775</v>
      </c>
      <c r="Z43" s="29">
        <f t="shared" si="82"/>
        <v>0</v>
      </c>
      <c r="AA43" s="29">
        <f t="shared" si="83"/>
        <v>0</v>
      </c>
      <c r="AB43" s="29">
        <f t="shared" si="84"/>
        <v>0</v>
      </c>
      <c r="AC43" s="57">
        <f t="shared" si="85"/>
        <v>0</v>
      </c>
      <c r="AD43" s="61"/>
      <c r="AE43" s="61"/>
      <c r="AF43" s="61"/>
      <c r="AG43" s="61"/>
      <c r="AH43" s="14">
        <f t="shared" si="89"/>
        <v>80775</v>
      </c>
      <c r="AI43" s="29">
        <f t="shared" si="90"/>
        <v>80775</v>
      </c>
      <c r="AJ43" s="29">
        <f t="shared" si="91"/>
        <v>0</v>
      </c>
      <c r="AK43" s="29">
        <f t="shared" si="92"/>
        <v>0</v>
      </c>
      <c r="AL43" s="29">
        <f t="shared" si="93"/>
        <v>0</v>
      </c>
      <c r="AM43" s="57">
        <f t="shared" si="86"/>
        <v>0</v>
      </c>
      <c r="AN43" s="61"/>
      <c r="AO43" s="61"/>
      <c r="AP43" s="61"/>
      <c r="AQ43" s="61"/>
      <c r="AR43" s="14">
        <f t="shared" si="60"/>
        <v>80775</v>
      </c>
      <c r="AS43" s="29">
        <f t="shared" si="94"/>
        <v>80775</v>
      </c>
      <c r="AT43" s="29">
        <f t="shared" si="95"/>
        <v>0</v>
      </c>
      <c r="AU43" s="29">
        <f t="shared" si="96"/>
        <v>0</v>
      </c>
      <c r="AV43" s="29">
        <f t="shared" si="97"/>
        <v>0</v>
      </c>
      <c r="AW43" s="57">
        <f t="shared" si="87"/>
        <v>0</v>
      </c>
      <c r="AX43" s="61"/>
      <c r="AY43" s="61"/>
      <c r="AZ43" s="61"/>
      <c r="BA43" s="61"/>
      <c r="BB43" s="14">
        <f t="shared" si="62"/>
        <v>80775</v>
      </c>
      <c r="BC43" s="29">
        <f t="shared" si="63"/>
        <v>80775</v>
      </c>
      <c r="BD43" s="29">
        <f t="shared" si="64"/>
        <v>0</v>
      </c>
      <c r="BE43" s="29">
        <f t="shared" si="65"/>
        <v>0</v>
      </c>
      <c r="BF43" s="29">
        <f t="shared" si="66"/>
        <v>0</v>
      </c>
    </row>
    <row r="44" spans="1:58" s="16" customFormat="1" ht="73.5" customHeight="1">
      <c r="A44" s="41" t="s">
        <v>49</v>
      </c>
      <c r="B44" s="26" t="s">
        <v>21</v>
      </c>
      <c r="C44" s="26" t="s">
        <v>67</v>
      </c>
      <c r="D44" s="14">
        <f t="shared" si="67"/>
        <v>10769.800000000001</v>
      </c>
      <c r="E44" s="29">
        <v>10194.7</v>
      </c>
      <c r="F44" s="29">
        <v>575.1</v>
      </c>
      <c r="G44" s="29">
        <v>0</v>
      </c>
      <c r="H44" s="29">
        <v>0</v>
      </c>
      <c r="I44" s="57">
        <f t="shared" si="68"/>
        <v>0</v>
      </c>
      <c r="J44" s="61"/>
      <c r="K44" s="61"/>
      <c r="L44" s="61"/>
      <c r="M44" s="61"/>
      <c r="N44" s="14">
        <f t="shared" si="69"/>
        <v>10769.800000000001</v>
      </c>
      <c r="O44" s="29">
        <f t="shared" si="70"/>
        <v>10194.7</v>
      </c>
      <c r="P44" s="29">
        <f t="shared" si="71"/>
        <v>575.1</v>
      </c>
      <c r="Q44" s="29">
        <f t="shared" si="72"/>
        <v>0</v>
      </c>
      <c r="R44" s="29">
        <f t="shared" si="73"/>
        <v>0</v>
      </c>
      <c r="S44" s="57">
        <f t="shared" si="79"/>
        <v>0</v>
      </c>
      <c r="T44" s="61"/>
      <c r="U44" s="61"/>
      <c r="V44" s="61"/>
      <c r="W44" s="61"/>
      <c r="X44" s="14">
        <f t="shared" si="80"/>
        <v>10769.800000000001</v>
      </c>
      <c r="Y44" s="29">
        <f t="shared" si="81"/>
        <v>10194.7</v>
      </c>
      <c r="Z44" s="29">
        <f t="shared" si="82"/>
        <v>575.1</v>
      </c>
      <c r="AA44" s="29">
        <f t="shared" si="83"/>
        <v>0</v>
      </c>
      <c r="AB44" s="29">
        <f t="shared" si="84"/>
        <v>0</v>
      </c>
      <c r="AC44" s="57">
        <f t="shared" si="85"/>
        <v>0</v>
      </c>
      <c r="AD44" s="61"/>
      <c r="AE44" s="61"/>
      <c r="AF44" s="61"/>
      <c r="AG44" s="61"/>
      <c r="AH44" s="14">
        <f t="shared" si="89"/>
        <v>10769.800000000001</v>
      </c>
      <c r="AI44" s="29">
        <f t="shared" si="90"/>
        <v>10194.7</v>
      </c>
      <c r="AJ44" s="29">
        <f t="shared" si="91"/>
        <v>575.1</v>
      </c>
      <c r="AK44" s="29">
        <f t="shared" si="92"/>
        <v>0</v>
      </c>
      <c r="AL44" s="29">
        <f t="shared" si="93"/>
        <v>0</v>
      </c>
      <c r="AM44" s="57">
        <f t="shared" si="86"/>
        <v>0</v>
      </c>
      <c r="AN44" s="61"/>
      <c r="AO44" s="61"/>
      <c r="AP44" s="61"/>
      <c r="AQ44" s="61"/>
      <c r="AR44" s="14">
        <f t="shared" si="60"/>
        <v>10769.800000000001</v>
      </c>
      <c r="AS44" s="29">
        <f t="shared" si="94"/>
        <v>10194.7</v>
      </c>
      <c r="AT44" s="29">
        <f t="shared" si="95"/>
        <v>575.1</v>
      </c>
      <c r="AU44" s="29">
        <f t="shared" si="96"/>
        <v>0</v>
      </c>
      <c r="AV44" s="29">
        <f t="shared" si="97"/>
        <v>0</v>
      </c>
      <c r="AW44" s="57">
        <f t="shared" si="87"/>
        <v>0</v>
      </c>
      <c r="AX44" s="61"/>
      <c r="AY44" s="61"/>
      <c r="AZ44" s="61"/>
      <c r="BA44" s="61"/>
      <c r="BB44" s="14">
        <f t="shared" si="62"/>
        <v>10769.800000000001</v>
      </c>
      <c r="BC44" s="29">
        <f t="shared" si="63"/>
        <v>10194.7</v>
      </c>
      <c r="BD44" s="29">
        <f t="shared" si="64"/>
        <v>575.1</v>
      </c>
      <c r="BE44" s="29">
        <f t="shared" si="65"/>
        <v>0</v>
      </c>
      <c r="BF44" s="29">
        <f t="shared" si="66"/>
        <v>0</v>
      </c>
    </row>
    <row r="45" spans="1:58" s="16" customFormat="1" ht="73.5" customHeight="1">
      <c r="A45" s="136" t="s">
        <v>115</v>
      </c>
      <c r="B45" s="137" t="s">
        <v>26</v>
      </c>
      <c r="C45" s="69" t="s">
        <v>75</v>
      </c>
      <c r="D45" s="14"/>
      <c r="E45" s="29"/>
      <c r="F45" s="29"/>
      <c r="G45" s="29"/>
      <c r="H45" s="29"/>
      <c r="I45" s="57"/>
      <c r="J45" s="61"/>
      <c r="K45" s="61"/>
      <c r="L45" s="61"/>
      <c r="M45" s="61"/>
      <c r="N45" s="14"/>
      <c r="O45" s="29"/>
      <c r="P45" s="29"/>
      <c r="Q45" s="29"/>
      <c r="R45" s="29"/>
      <c r="S45" s="57"/>
      <c r="T45" s="61"/>
      <c r="U45" s="61"/>
      <c r="V45" s="61"/>
      <c r="W45" s="61"/>
      <c r="X45" s="14"/>
      <c r="Y45" s="29"/>
      <c r="Z45" s="29"/>
      <c r="AA45" s="29"/>
      <c r="AB45" s="29"/>
      <c r="AC45" s="57"/>
      <c r="AD45" s="61"/>
      <c r="AE45" s="61"/>
      <c r="AF45" s="61"/>
      <c r="AG45" s="61"/>
      <c r="AH45" s="14"/>
      <c r="AI45" s="29"/>
      <c r="AJ45" s="29"/>
      <c r="AK45" s="29"/>
      <c r="AL45" s="29"/>
      <c r="AM45" s="57"/>
      <c r="AN45" s="61"/>
      <c r="AO45" s="61"/>
      <c r="AP45" s="61"/>
      <c r="AQ45" s="61"/>
      <c r="AR45" s="14"/>
      <c r="AS45" s="29"/>
      <c r="AT45" s="29"/>
      <c r="AU45" s="29"/>
      <c r="AV45" s="29"/>
      <c r="AW45" s="57">
        <f t="shared" si="87"/>
        <v>49500</v>
      </c>
      <c r="AX45" s="58"/>
      <c r="AY45" s="58">
        <v>49500</v>
      </c>
      <c r="AZ45" s="58"/>
      <c r="BA45" s="61"/>
      <c r="BB45" s="14">
        <f>SUM(BC45:BF45)</f>
        <v>49500</v>
      </c>
      <c r="BC45" s="29">
        <f>AS45+AX45</f>
        <v>0</v>
      </c>
      <c r="BD45" s="29">
        <f>AT45+AY45</f>
        <v>49500</v>
      </c>
      <c r="BE45" s="29">
        <f>AU45+AZ45</f>
        <v>0</v>
      </c>
      <c r="BF45" s="29">
        <f>AV45+BA45</f>
        <v>0</v>
      </c>
    </row>
    <row r="46" spans="1:58" s="16" customFormat="1" ht="73.5" customHeight="1">
      <c r="A46" s="136" t="s">
        <v>51</v>
      </c>
      <c r="B46" s="137" t="s">
        <v>26</v>
      </c>
      <c r="C46" s="69" t="s">
        <v>70</v>
      </c>
      <c r="D46" s="14"/>
      <c r="E46" s="29"/>
      <c r="F46" s="29"/>
      <c r="G46" s="29"/>
      <c r="H46" s="29"/>
      <c r="I46" s="57"/>
      <c r="J46" s="61"/>
      <c r="K46" s="61"/>
      <c r="L46" s="61"/>
      <c r="M46" s="61"/>
      <c r="N46" s="14"/>
      <c r="O46" s="29"/>
      <c r="P46" s="29"/>
      <c r="Q46" s="29"/>
      <c r="R46" s="29"/>
      <c r="S46" s="57"/>
      <c r="T46" s="61"/>
      <c r="U46" s="61"/>
      <c r="V46" s="61"/>
      <c r="W46" s="61"/>
      <c r="X46" s="14"/>
      <c r="Y46" s="29"/>
      <c r="Z46" s="29"/>
      <c r="AA46" s="29"/>
      <c r="AB46" s="29"/>
      <c r="AC46" s="57"/>
      <c r="AD46" s="61"/>
      <c r="AE46" s="61"/>
      <c r="AF46" s="61"/>
      <c r="AG46" s="61"/>
      <c r="AH46" s="14"/>
      <c r="AI46" s="29"/>
      <c r="AJ46" s="29"/>
      <c r="AK46" s="29"/>
      <c r="AL46" s="29"/>
      <c r="AM46" s="57"/>
      <c r="AN46" s="61"/>
      <c r="AO46" s="61"/>
      <c r="AP46" s="61"/>
      <c r="AQ46" s="61"/>
      <c r="AR46" s="14"/>
      <c r="AS46" s="29"/>
      <c r="AT46" s="29"/>
      <c r="AU46" s="29"/>
      <c r="AV46" s="29"/>
      <c r="AW46" s="57">
        <f t="shared" si="87"/>
        <v>30659.2</v>
      </c>
      <c r="AX46" s="58">
        <v>30659.2</v>
      </c>
      <c r="AY46" s="58"/>
      <c r="AZ46" s="58"/>
      <c r="BA46" s="61"/>
      <c r="BB46" s="14">
        <f>SUM(BC46:BF46)</f>
        <v>30659.2</v>
      </c>
      <c r="BC46" s="29">
        <f>AS46+AX46</f>
        <v>30659.2</v>
      </c>
      <c r="BD46" s="29">
        <f>AT46+AY46</f>
        <v>0</v>
      </c>
      <c r="BE46" s="29">
        <f>AU46+AZ46</f>
        <v>0</v>
      </c>
      <c r="BF46" s="29">
        <f>AV46+BA46</f>
        <v>0</v>
      </c>
    </row>
    <row r="47" spans="1:58" s="17" customFormat="1" ht="20.25" customHeight="1">
      <c r="A47" s="23" t="s">
        <v>11</v>
      </c>
      <c r="B47" s="23"/>
      <c r="C47" s="23"/>
      <c r="D47" s="22">
        <f aca="true" t="shared" si="98" ref="D47:R47">SUM(D48:D49)</f>
        <v>6000</v>
      </c>
      <c r="E47" s="22">
        <f t="shared" si="98"/>
        <v>0</v>
      </c>
      <c r="F47" s="22">
        <f t="shared" si="98"/>
        <v>0</v>
      </c>
      <c r="G47" s="22">
        <f t="shared" si="98"/>
        <v>0</v>
      </c>
      <c r="H47" s="22">
        <f t="shared" si="98"/>
        <v>6000</v>
      </c>
      <c r="I47" s="55">
        <f t="shared" si="98"/>
        <v>0</v>
      </c>
      <c r="J47" s="55">
        <f t="shared" si="98"/>
        <v>0</v>
      </c>
      <c r="K47" s="55">
        <f t="shared" si="98"/>
        <v>0</v>
      </c>
      <c r="L47" s="55">
        <f t="shared" si="98"/>
        <v>0</v>
      </c>
      <c r="M47" s="55">
        <f t="shared" si="98"/>
        <v>0</v>
      </c>
      <c r="N47" s="22">
        <f t="shared" si="98"/>
        <v>6000</v>
      </c>
      <c r="O47" s="22">
        <f t="shared" si="98"/>
        <v>0</v>
      </c>
      <c r="P47" s="22">
        <f t="shared" si="98"/>
        <v>0</v>
      </c>
      <c r="Q47" s="22">
        <f t="shared" si="98"/>
        <v>0</v>
      </c>
      <c r="R47" s="22">
        <f t="shared" si="98"/>
        <v>6000</v>
      </c>
      <c r="S47" s="55">
        <f aca="true" t="shared" si="99" ref="S47:AB47">SUM(S48:S49)</f>
        <v>0</v>
      </c>
      <c r="T47" s="55">
        <f t="shared" si="99"/>
        <v>0</v>
      </c>
      <c r="U47" s="55">
        <f t="shared" si="99"/>
        <v>0</v>
      </c>
      <c r="V47" s="55">
        <f t="shared" si="99"/>
        <v>0</v>
      </c>
      <c r="W47" s="55">
        <f t="shared" si="99"/>
        <v>0</v>
      </c>
      <c r="X47" s="22">
        <f t="shared" si="99"/>
        <v>6000</v>
      </c>
      <c r="Y47" s="22">
        <f t="shared" si="99"/>
        <v>0</v>
      </c>
      <c r="Z47" s="22">
        <f t="shared" si="99"/>
        <v>0</v>
      </c>
      <c r="AA47" s="22">
        <f t="shared" si="99"/>
        <v>0</v>
      </c>
      <c r="AB47" s="22">
        <f t="shared" si="99"/>
        <v>6000</v>
      </c>
      <c r="AC47" s="55">
        <f aca="true" t="shared" si="100" ref="AC47:AL47">SUM(AC48:AC49)</f>
        <v>0</v>
      </c>
      <c r="AD47" s="55">
        <f t="shared" si="100"/>
        <v>0</v>
      </c>
      <c r="AE47" s="55">
        <f t="shared" si="100"/>
        <v>0</v>
      </c>
      <c r="AF47" s="55">
        <f t="shared" si="100"/>
        <v>0</v>
      </c>
      <c r="AG47" s="55">
        <f t="shared" si="100"/>
        <v>0</v>
      </c>
      <c r="AH47" s="22">
        <f t="shared" si="100"/>
        <v>6000</v>
      </c>
      <c r="AI47" s="22">
        <f t="shared" si="100"/>
        <v>0</v>
      </c>
      <c r="AJ47" s="22">
        <f t="shared" si="100"/>
        <v>0</v>
      </c>
      <c r="AK47" s="22">
        <f t="shared" si="100"/>
        <v>0</v>
      </c>
      <c r="AL47" s="22">
        <f t="shared" si="100"/>
        <v>6000</v>
      </c>
      <c r="AM47" s="55">
        <f aca="true" t="shared" si="101" ref="AM47:AV47">SUM(AM48:AM49)</f>
        <v>0</v>
      </c>
      <c r="AN47" s="55">
        <f t="shared" si="101"/>
        <v>0</v>
      </c>
      <c r="AO47" s="55">
        <f t="shared" si="101"/>
        <v>0</v>
      </c>
      <c r="AP47" s="55">
        <f t="shared" si="101"/>
        <v>0</v>
      </c>
      <c r="AQ47" s="55">
        <f t="shared" si="101"/>
        <v>0</v>
      </c>
      <c r="AR47" s="22">
        <f t="shared" si="101"/>
        <v>6000</v>
      </c>
      <c r="AS47" s="22">
        <f t="shared" si="101"/>
        <v>0</v>
      </c>
      <c r="AT47" s="22">
        <f t="shared" si="101"/>
        <v>0</v>
      </c>
      <c r="AU47" s="22">
        <f t="shared" si="101"/>
        <v>0</v>
      </c>
      <c r="AV47" s="22">
        <f t="shared" si="101"/>
        <v>6000</v>
      </c>
      <c r="AW47" s="55">
        <f aca="true" t="shared" si="102" ref="AW47:BF47">SUM(AW48:AW49)</f>
        <v>0</v>
      </c>
      <c r="AX47" s="55">
        <f t="shared" si="102"/>
        <v>0</v>
      </c>
      <c r="AY47" s="55">
        <f t="shared" si="102"/>
        <v>0</v>
      </c>
      <c r="AZ47" s="55">
        <f t="shared" si="102"/>
        <v>0</v>
      </c>
      <c r="BA47" s="55">
        <f t="shared" si="102"/>
        <v>0</v>
      </c>
      <c r="BB47" s="22">
        <f t="shared" si="102"/>
        <v>6000</v>
      </c>
      <c r="BC47" s="22">
        <f t="shared" si="102"/>
        <v>0</v>
      </c>
      <c r="BD47" s="22">
        <f t="shared" si="102"/>
        <v>0</v>
      </c>
      <c r="BE47" s="22">
        <f t="shared" si="102"/>
        <v>0</v>
      </c>
      <c r="BF47" s="22">
        <f t="shared" si="102"/>
        <v>6000</v>
      </c>
    </row>
    <row r="48" spans="1:58" ht="64.5" customHeight="1">
      <c r="A48" s="30" t="s">
        <v>16</v>
      </c>
      <c r="B48" s="24" t="s">
        <v>36</v>
      </c>
      <c r="C48" s="24" t="s">
        <v>79</v>
      </c>
      <c r="D48" s="14">
        <f>SUM(E48:H48)</f>
        <v>5000</v>
      </c>
      <c r="E48" s="29">
        <v>0</v>
      </c>
      <c r="F48" s="29">
        <v>0</v>
      </c>
      <c r="G48" s="29">
        <v>0</v>
      </c>
      <c r="H48" s="29">
        <v>5000</v>
      </c>
      <c r="I48" s="57">
        <f>SUM(J48:M48)</f>
        <v>0</v>
      </c>
      <c r="J48" s="61"/>
      <c r="K48" s="61"/>
      <c r="L48" s="61"/>
      <c r="M48" s="61"/>
      <c r="N48" s="14">
        <f>SUM(O48:R48)</f>
        <v>5000</v>
      </c>
      <c r="O48" s="29">
        <f aca="true" t="shared" si="103" ref="O48:R49">E48+J48</f>
        <v>0</v>
      </c>
      <c r="P48" s="29">
        <f t="shared" si="103"/>
        <v>0</v>
      </c>
      <c r="Q48" s="29">
        <f t="shared" si="103"/>
        <v>0</v>
      </c>
      <c r="R48" s="29">
        <f t="shared" si="103"/>
        <v>5000</v>
      </c>
      <c r="S48" s="57">
        <f>SUM(T48:W48)</f>
        <v>0</v>
      </c>
      <c r="T48" s="61"/>
      <c r="U48" s="61"/>
      <c r="V48" s="61"/>
      <c r="W48" s="61"/>
      <c r="X48" s="14">
        <f>SUM(Y48:AB48)</f>
        <v>5000</v>
      </c>
      <c r="Y48" s="29">
        <f aca="true" t="shared" si="104" ref="Y48:AB49">O48+T48</f>
        <v>0</v>
      </c>
      <c r="Z48" s="29">
        <f t="shared" si="104"/>
        <v>0</v>
      </c>
      <c r="AA48" s="29">
        <f t="shared" si="104"/>
        <v>0</v>
      </c>
      <c r="AB48" s="29">
        <f t="shared" si="104"/>
        <v>5000</v>
      </c>
      <c r="AC48" s="57">
        <f>SUM(AD48:AG48)</f>
        <v>0</v>
      </c>
      <c r="AD48" s="61"/>
      <c r="AE48" s="61"/>
      <c r="AF48" s="61"/>
      <c r="AG48" s="61"/>
      <c r="AH48" s="14">
        <f>SUM(AI48:AL48)</f>
        <v>5000</v>
      </c>
      <c r="AI48" s="29">
        <f aca="true" t="shared" si="105" ref="AI48:AL49">Y48+AD48</f>
        <v>0</v>
      </c>
      <c r="AJ48" s="29">
        <f t="shared" si="105"/>
        <v>0</v>
      </c>
      <c r="AK48" s="29">
        <f t="shared" si="105"/>
        <v>0</v>
      </c>
      <c r="AL48" s="29">
        <f t="shared" si="105"/>
        <v>5000</v>
      </c>
      <c r="AM48" s="57">
        <f>SUM(AN48:AQ48)</f>
        <v>0</v>
      </c>
      <c r="AN48" s="61"/>
      <c r="AO48" s="61"/>
      <c r="AP48" s="61"/>
      <c r="AQ48" s="61"/>
      <c r="AR48" s="14">
        <f>SUM(AS48:AV48)</f>
        <v>5000</v>
      </c>
      <c r="AS48" s="29">
        <f aca="true" t="shared" si="106" ref="AS48:AV49">AI48+AN48</f>
        <v>0</v>
      </c>
      <c r="AT48" s="29">
        <f t="shared" si="106"/>
        <v>0</v>
      </c>
      <c r="AU48" s="29">
        <f t="shared" si="106"/>
        <v>0</v>
      </c>
      <c r="AV48" s="29">
        <f t="shared" si="106"/>
        <v>5000</v>
      </c>
      <c r="AW48" s="57">
        <f>SUM(AX48:BA48)</f>
        <v>0</v>
      </c>
      <c r="AX48" s="61"/>
      <c r="AY48" s="61"/>
      <c r="AZ48" s="61"/>
      <c r="BA48" s="61"/>
      <c r="BB48" s="14">
        <f>SUM(BC48:BF48)</f>
        <v>5000</v>
      </c>
      <c r="BC48" s="29">
        <f>AS48+AX48</f>
        <v>0</v>
      </c>
      <c r="BD48" s="29">
        <f>AT48+AY48</f>
        <v>0</v>
      </c>
      <c r="BE48" s="29">
        <f>AU48+AZ48</f>
        <v>0</v>
      </c>
      <c r="BF48" s="29">
        <f>AV48+BA48</f>
        <v>5000</v>
      </c>
    </row>
    <row r="49" spans="1:58" s="17" customFormat="1" ht="45.75" customHeight="1">
      <c r="A49" s="47" t="s">
        <v>82</v>
      </c>
      <c r="B49" s="26" t="s">
        <v>27</v>
      </c>
      <c r="C49" s="26" t="s">
        <v>83</v>
      </c>
      <c r="D49" s="14">
        <f>SUM(E49:H49)</f>
        <v>1000</v>
      </c>
      <c r="E49" s="48"/>
      <c r="F49" s="48"/>
      <c r="G49" s="48"/>
      <c r="H49" s="49">
        <v>1000</v>
      </c>
      <c r="I49" s="57">
        <f>SUM(J49:M49)</f>
        <v>0</v>
      </c>
      <c r="J49" s="60"/>
      <c r="K49" s="60"/>
      <c r="L49" s="60"/>
      <c r="M49" s="62"/>
      <c r="N49" s="14">
        <f>SUM(O49:R49)</f>
        <v>1000</v>
      </c>
      <c r="O49" s="29">
        <f t="shared" si="103"/>
        <v>0</v>
      </c>
      <c r="P49" s="29">
        <f t="shared" si="103"/>
        <v>0</v>
      </c>
      <c r="Q49" s="29">
        <f t="shared" si="103"/>
        <v>0</v>
      </c>
      <c r="R49" s="29">
        <f t="shared" si="103"/>
        <v>1000</v>
      </c>
      <c r="S49" s="57">
        <f>SUM(T49:W49)</f>
        <v>0</v>
      </c>
      <c r="T49" s="60"/>
      <c r="U49" s="60"/>
      <c r="V49" s="60"/>
      <c r="W49" s="62"/>
      <c r="X49" s="14">
        <f>SUM(Y49:AB49)</f>
        <v>1000</v>
      </c>
      <c r="Y49" s="29">
        <f t="shared" si="104"/>
        <v>0</v>
      </c>
      <c r="Z49" s="29">
        <f t="shared" si="104"/>
        <v>0</v>
      </c>
      <c r="AA49" s="29">
        <f t="shared" si="104"/>
        <v>0</v>
      </c>
      <c r="AB49" s="29">
        <f t="shared" si="104"/>
        <v>1000</v>
      </c>
      <c r="AC49" s="57">
        <f>SUM(AD49:AG49)</f>
        <v>0</v>
      </c>
      <c r="AD49" s="60"/>
      <c r="AE49" s="60"/>
      <c r="AF49" s="60"/>
      <c r="AG49" s="62"/>
      <c r="AH49" s="14">
        <f>SUM(AI49:AL49)</f>
        <v>1000</v>
      </c>
      <c r="AI49" s="29">
        <f t="shared" si="105"/>
        <v>0</v>
      </c>
      <c r="AJ49" s="29">
        <f t="shared" si="105"/>
        <v>0</v>
      </c>
      <c r="AK49" s="29">
        <f t="shared" si="105"/>
        <v>0</v>
      </c>
      <c r="AL49" s="29">
        <f t="shared" si="105"/>
        <v>1000</v>
      </c>
      <c r="AM49" s="57">
        <f>SUM(AN49:AQ49)</f>
        <v>0</v>
      </c>
      <c r="AN49" s="60"/>
      <c r="AO49" s="60"/>
      <c r="AP49" s="60"/>
      <c r="AQ49" s="62"/>
      <c r="AR49" s="14">
        <f>SUM(AS49:AV49)</f>
        <v>1000</v>
      </c>
      <c r="AS49" s="29">
        <f t="shared" si="106"/>
        <v>0</v>
      </c>
      <c r="AT49" s="29">
        <f t="shared" si="106"/>
        <v>0</v>
      </c>
      <c r="AU49" s="29">
        <f t="shared" si="106"/>
        <v>0</v>
      </c>
      <c r="AV49" s="29">
        <f t="shared" si="106"/>
        <v>1000</v>
      </c>
      <c r="AW49" s="57">
        <f>SUM(AX49:BA49)</f>
        <v>0</v>
      </c>
      <c r="AX49" s="60"/>
      <c r="AY49" s="60"/>
      <c r="AZ49" s="60"/>
      <c r="BA49" s="62"/>
      <c r="BB49" s="14">
        <f>SUM(BC49:BF49)</f>
        <v>1000</v>
      </c>
      <c r="BC49" s="29">
        <f>AS49+AX49</f>
        <v>0</v>
      </c>
      <c r="BD49" s="29">
        <f>AT49+AY49</f>
        <v>0</v>
      </c>
      <c r="BE49" s="29">
        <f>AU49+AZ49</f>
        <v>0</v>
      </c>
      <c r="BF49" s="29">
        <f>AV49+BA49</f>
        <v>1000</v>
      </c>
    </row>
  </sheetData>
  <mergeCells count="20">
    <mergeCell ref="AW4:BA4"/>
    <mergeCell ref="BB4:BF4"/>
    <mergeCell ref="AM4:AQ4"/>
    <mergeCell ref="AR4:AV4"/>
    <mergeCell ref="A42:A43"/>
    <mergeCell ref="A1:AB1"/>
    <mergeCell ref="AC4:AG4"/>
    <mergeCell ref="AH4:AL4"/>
    <mergeCell ref="A4:A5"/>
    <mergeCell ref="B4:B5"/>
    <mergeCell ref="C4:C5"/>
    <mergeCell ref="S4:W4"/>
    <mergeCell ref="X4:AB4"/>
    <mergeCell ref="A39:A40"/>
    <mergeCell ref="B39:B40"/>
    <mergeCell ref="I4:M4"/>
    <mergeCell ref="N4:R4"/>
    <mergeCell ref="D4:H4"/>
    <mergeCell ref="A34:A36"/>
    <mergeCell ref="B34:B36"/>
  </mergeCells>
  <printOptions horizontalCentered="1"/>
  <pageMargins left="0.11811023622047245" right="0.15748031496062992" top="0.3937007874015748" bottom="0.11811023622047245" header="0.2755905511811024" footer="0.2362204724409449"/>
  <pageSetup fitToHeight="2" fitToWidth="1" horizontalDpi="600" verticalDpi="600" orientation="portrait" paperSize="9" scale="57" r:id="rId1"/>
  <rowBreaks count="2" manualBreakCount="2">
    <brk id="25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="75" zoomScaleNormal="75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15" sqref="AH15"/>
    </sheetView>
  </sheetViews>
  <sheetFormatPr defaultColWidth="9.00390625" defaultRowHeight="12.75"/>
  <cols>
    <col min="1" max="1" width="65.25390625" style="2" customWidth="1"/>
    <col min="2" max="3" width="10.125" style="2" customWidth="1"/>
    <col min="4" max="4" width="16.125" style="3" hidden="1" customWidth="1"/>
    <col min="5" max="5" width="21.625" style="3" hidden="1" customWidth="1"/>
    <col min="6" max="6" width="19.875" style="3" hidden="1" customWidth="1"/>
    <col min="7" max="8" width="18.00390625" style="3" hidden="1" customWidth="1"/>
    <col min="9" max="9" width="16.125" style="3" hidden="1" customWidth="1"/>
    <col min="10" max="10" width="21.625" style="3" hidden="1" customWidth="1"/>
    <col min="11" max="11" width="19.875" style="3" hidden="1" customWidth="1"/>
    <col min="12" max="13" width="18.00390625" style="3" hidden="1" customWidth="1"/>
    <col min="14" max="14" width="16.125" style="3" hidden="1" customWidth="1"/>
    <col min="15" max="15" width="21.625" style="3" hidden="1" customWidth="1"/>
    <col min="16" max="16" width="19.875" style="3" hidden="1" customWidth="1"/>
    <col min="17" max="18" width="18.00390625" style="3" hidden="1" customWidth="1"/>
    <col min="19" max="19" width="16.125" style="3" hidden="1" customWidth="1"/>
    <col min="20" max="20" width="21.625" style="3" hidden="1" customWidth="1"/>
    <col min="21" max="21" width="19.875" style="3" hidden="1" customWidth="1"/>
    <col min="22" max="23" width="18.00390625" style="3" hidden="1" customWidth="1"/>
    <col min="24" max="24" width="16.125" style="3" customWidth="1"/>
    <col min="25" max="25" width="21.625" style="3" customWidth="1"/>
    <col min="26" max="26" width="19.875" style="3" customWidth="1"/>
    <col min="27" max="28" width="18.00390625" style="3" customWidth="1"/>
    <col min="29" max="29" width="8.875" style="1" customWidth="1"/>
    <col min="30" max="30" width="13.00390625" style="1" customWidth="1"/>
    <col min="31" max="16384" width="8.875" style="1" customWidth="1"/>
  </cols>
  <sheetData>
    <row r="1" spans="1:28" ht="20.25" customHeight="1">
      <c r="A1" s="123" t="s">
        <v>35</v>
      </c>
      <c r="B1" s="123"/>
      <c r="C1" s="123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ht="20.25" customHeight="1">
      <c r="A2" s="35"/>
      <c r="B2" s="35"/>
      <c r="C2" s="35"/>
      <c r="D2" s="36"/>
      <c r="E2" s="36"/>
      <c r="F2" s="36"/>
      <c r="G2" s="36"/>
      <c r="H2" s="37"/>
      <c r="I2" s="36"/>
      <c r="J2" s="36"/>
      <c r="K2" s="36"/>
      <c r="L2" s="36"/>
      <c r="M2" s="37"/>
      <c r="N2" s="36"/>
      <c r="O2" s="36"/>
      <c r="P2" s="36"/>
      <c r="Q2" s="36"/>
      <c r="R2" s="37"/>
      <c r="S2" s="36"/>
      <c r="T2" s="36"/>
      <c r="U2" s="36"/>
      <c r="V2" s="36"/>
      <c r="W2" s="37"/>
      <c r="X2" s="36"/>
      <c r="Y2" s="36"/>
      <c r="Z2" s="36"/>
      <c r="AA2" s="36"/>
      <c r="AB2" s="37"/>
    </row>
    <row r="3" spans="8:28" ht="12.75">
      <c r="H3" s="18" t="s">
        <v>0</v>
      </c>
      <c r="M3" s="18" t="s">
        <v>0</v>
      </c>
      <c r="R3" s="18" t="s">
        <v>0</v>
      </c>
      <c r="W3" s="18" t="s">
        <v>0</v>
      </c>
      <c r="AB3" s="18" t="s">
        <v>0</v>
      </c>
    </row>
    <row r="4" spans="1:28" ht="12.75">
      <c r="A4" s="121" t="s">
        <v>1</v>
      </c>
      <c r="B4" s="121" t="s">
        <v>20</v>
      </c>
      <c r="C4" s="121" t="s">
        <v>62</v>
      </c>
      <c r="D4" s="126" t="s">
        <v>61</v>
      </c>
      <c r="E4" s="127"/>
      <c r="F4" s="127"/>
      <c r="G4" s="127"/>
      <c r="H4" s="127"/>
      <c r="I4" s="124" t="s">
        <v>90</v>
      </c>
      <c r="J4" s="125"/>
      <c r="K4" s="125"/>
      <c r="L4" s="125"/>
      <c r="M4" s="125"/>
      <c r="N4" s="126" t="s">
        <v>61</v>
      </c>
      <c r="O4" s="127"/>
      <c r="P4" s="127"/>
      <c r="Q4" s="127"/>
      <c r="R4" s="127"/>
      <c r="S4" s="124" t="s">
        <v>91</v>
      </c>
      <c r="T4" s="125"/>
      <c r="U4" s="125"/>
      <c r="V4" s="125"/>
      <c r="W4" s="125"/>
      <c r="X4" s="126" t="s">
        <v>61</v>
      </c>
      <c r="Y4" s="127"/>
      <c r="Z4" s="127"/>
      <c r="AA4" s="127"/>
      <c r="AB4" s="127"/>
    </row>
    <row r="5" spans="1:28" s="7" customFormat="1" ht="46.5" customHeight="1">
      <c r="A5" s="122"/>
      <c r="B5" s="122"/>
      <c r="C5" s="122"/>
      <c r="D5" s="45" t="s">
        <v>2</v>
      </c>
      <c r="E5" s="6" t="s">
        <v>38</v>
      </c>
      <c r="F5" s="6" t="s">
        <v>37</v>
      </c>
      <c r="G5" s="4" t="s">
        <v>3</v>
      </c>
      <c r="H5" s="4" t="s">
        <v>14</v>
      </c>
      <c r="I5" s="63" t="s">
        <v>2</v>
      </c>
      <c r="J5" s="53" t="s">
        <v>38</v>
      </c>
      <c r="K5" s="53" t="s">
        <v>37</v>
      </c>
      <c r="L5" s="54" t="s">
        <v>3</v>
      </c>
      <c r="M5" s="54" t="s">
        <v>14</v>
      </c>
      <c r="N5" s="45" t="s">
        <v>2</v>
      </c>
      <c r="O5" s="6" t="s">
        <v>38</v>
      </c>
      <c r="P5" s="6" t="s">
        <v>37</v>
      </c>
      <c r="Q5" s="4" t="s">
        <v>3</v>
      </c>
      <c r="R5" s="4" t="s">
        <v>14</v>
      </c>
      <c r="S5" s="63" t="s">
        <v>2</v>
      </c>
      <c r="T5" s="53" t="s">
        <v>38</v>
      </c>
      <c r="U5" s="53" t="s">
        <v>37</v>
      </c>
      <c r="V5" s="54" t="s">
        <v>3</v>
      </c>
      <c r="W5" s="54" t="s">
        <v>14</v>
      </c>
      <c r="X5" s="45" t="s">
        <v>2</v>
      </c>
      <c r="Y5" s="6" t="s">
        <v>38</v>
      </c>
      <c r="Z5" s="6" t="s">
        <v>37</v>
      </c>
      <c r="AA5" s="4" t="s">
        <v>3</v>
      </c>
      <c r="AB5" s="4" t="s">
        <v>14</v>
      </c>
    </row>
    <row r="6" spans="1:31" s="11" customFormat="1" ht="26.25" customHeight="1">
      <c r="A6" s="8" t="s">
        <v>4</v>
      </c>
      <c r="B6" s="8"/>
      <c r="C6" s="8"/>
      <c r="D6" s="9">
        <f>D7+D10+D21+D25+D39</f>
        <v>4027024.5</v>
      </c>
      <c r="E6" s="10">
        <f>E7+E10+E21+E39+E25</f>
        <v>2123089.9000000004</v>
      </c>
      <c r="F6" s="10">
        <f>F7+F10+F21+F39+F25</f>
        <v>1284346.7</v>
      </c>
      <c r="G6" s="10">
        <f>G7+G10+G21+G39+G25</f>
        <v>277456.60000000003</v>
      </c>
      <c r="H6" s="10">
        <f>H7+H10+H21+H39+H25</f>
        <v>342131.3</v>
      </c>
      <c r="I6" s="55">
        <f>I7+I10+I21+I25+I39</f>
        <v>34540</v>
      </c>
      <c r="J6" s="59">
        <f>J7+J10+J21+J39+J25</f>
        <v>0</v>
      </c>
      <c r="K6" s="59">
        <f>K7+K10+K21+K39+K25</f>
        <v>0</v>
      </c>
      <c r="L6" s="59">
        <f>L7+L10+L21+L39+L25</f>
        <v>34540</v>
      </c>
      <c r="M6" s="59">
        <f>M7+M10+M21+M39+M25</f>
        <v>0</v>
      </c>
      <c r="N6" s="9">
        <f>N7+N10+N21+N25+N39</f>
        <v>4061564.5</v>
      </c>
      <c r="O6" s="10">
        <f>O7+O10+O21+O39+O25</f>
        <v>2123089.9000000004</v>
      </c>
      <c r="P6" s="10">
        <f>P7+P10+P21+P39+P25</f>
        <v>1284346.7</v>
      </c>
      <c r="Q6" s="10">
        <f>Q7+Q10+Q21+Q39+Q25</f>
        <v>311996.60000000003</v>
      </c>
      <c r="R6" s="10">
        <f>R7+R10+R21+R39+R25</f>
        <v>342131.3</v>
      </c>
      <c r="S6" s="55">
        <f>S7+S10+S21+S25+S39</f>
        <v>-23000</v>
      </c>
      <c r="T6" s="59">
        <f>T7+T10+T21+T39+T25</f>
        <v>-23000</v>
      </c>
      <c r="U6" s="59">
        <f>U7+U10+U21+U39+U25</f>
        <v>0</v>
      </c>
      <c r="V6" s="59">
        <f>V7+V10+V21+V39+V25</f>
        <v>0</v>
      </c>
      <c r="W6" s="59">
        <f>W7+W10+W21+W39+W25</f>
        <v>0</v>
      </c>
      <c r="X6" s="9">
        <f>X7+X10+X21+X25+X39</f>
        <v>4038564.5</v>
      </c>
      <c r="Y6" s="10">
        <f>Y7+Y10+Y21+Y39+Y25</f>
        <v>2100089.9000000004</v>
      </c>
      <c r="Z6" s="10">
        <f>Z7+Z10+Z21+Z39+Z25</f>
        <v>1284346.7</v>
      </c>
      <c r="AA6" s="10">
        <f>AA7+AA10+AA21+AA39+AA25</f>
        <v>311996.60000000003</v>
      </c>
      <c r="AB6" s="10">
        <f>AB7+AB10+AB21+AB39+AB25</f>
        <v>342131.3</v>
      </c>
      <c r="AE6" s="132"/>
    </row>
    <row r="7" spans="1:28" s="11" customFormat="1" ht="26.25" customHeight="1">
      <c r="A7" s="25" t="s">
        <v>28</v>
      </c>
      <c r="B7" s="27"/>
      <c r="C7" s="27"/>
      <c r="D7" s="20">
        <f aca="true" t="shared" si="0" ref="D7:R7">D8+D9</f>
        <v>1677931.4</v>
      </c>
      <c r="E7" s="20">
        <f t="shared" si="0"/>
        <v>460834.9</v>
      </c>
      <c r="F7" s="20">
        <f t="shared" si="0"/>
        <v>649225.1</v>
      </c>
      <c r="G7" s="20">
        <f t="shared" si="0"/>
        <v>232285.1</v>
      </c>
      <c r="H7" s="20">
        <f t="shared" si="0"/>
        <v>335586.3</v>
      </c>
      <c r="I7" s="60">
        <f t="shared" si="0"/>
        <v>0</v>
      </c>
      <c r="J7" s="60">
        <f t="shared" si="0"/>
        <v>0</v>
      </c>
      <c r="K7" s="60">
        <f t="shared" si="0"/>
        <v>0</v>
      </c>
      <c r="L7" s="60">
        <f t="shared" si="0"/>
        <v>0</v>
      </c>
      <c r="M7" s="60">
        <f t="shared" si="0"/>
        <v>0</v>
      </c>
      <c r="N7" s="20">
        <f t="shared" si="0"/>
        <v>1677931.4</v>
      </c>
      <c r="O7" s="20">
        <f t="shared" si="0"/>
        <v>460834.9</v>
      </c>
      <c r="P7" s="20">
        <f t="shared" si="0"/>
        <v>649225.1</v>
      </c>
      <c r="Q7" s="20">
        <f t="shared" si="0"/>
        <v>232285.1</v>
      </c>
      <c r="R7" s="20">
        <f t="shared" si="0"/>
        <v>335586.3</v>
      </c>
      <c r="S7" s="60">
        <f aca="true" t="shared" si="1" ref="S7:AB7">S8+S9</f>
        <v>0</v>
      </c>
      <c r="T7" s="60">
        <f t="shared" si="1"/>
        <v>0</v>
      </c>
      <c r="U7" s="60">
        <f t="shared" si="1"/>
        <v>0</v>
      </c>
      <c r="V7" s="60">
        <f t="shared" si="1"/>
        <v>0</v>
      </c>
      <c r="W7" s="60">
        <f t="shared" si="1"/>
        <v>0</v>
      </c>
      <c r="X7" s="20">
        <f t="shared" si="1"/>
        <v>1677931.4</v>
      </c>
      <c r="Y7" s="20">
        <f t="shared" si="1"/>
        <v>460834.9</v>
      </c>
      <c r="Z7" s="20">
        <f t="shared" si="1"/>
        <v>649225.1</v>
      </c>
      <c r="AA7" s="20">
        <f t="shared" si="1"/>
        <v>232285.1</v>
      </c>
      <c r="AB7" s="20">
        <f t="shared" si="1"/>
        <v>335586.3</v>
      </c>
    </row>
    <row r="8" spans="1:28" s="11" customFormat="1" ht="26.25" customHeight="1">
      <c r="A8" s="28" t="s">
        <v>30</v>
      </c>
      <c r="B8" s="24" t="s">
        <v>24</v>
      </c>
      <c r="C8" s="24" t="s">
        <v>80</v>
      </c>
      <c r="D8" s="14">
        <f>SUM(E8:H8)</f>
        <v>625047.1</v>
      </c>
      <c r="E8" s="29">
        <v>0</v>
      </c>
      <c r="F8" s="29">
        <v>267752.6</v>
      </c>
      <c r="G8" s="29">
        <v>232285.1</v>
      </c>
      <c r="H8" s="29">
        <v>125009.4</v>
      </c>
      <c r="I8" s="57">
        <f>SUM(J8:M8)</f>
        <v>0</v>
      </c>
      <c r="J8" s="61"/>
      <c r="K8" s="61"/>
      <c r="L8" s="61"/>
      <c r="M8" s="61"/>
      <c r="N8" s="14">
        <f>SUM(O8:R8)</f>
        <v>625047.1</v>
      </c>
      <c r="O8" s="29">
        <f aca="true" t="shared" si="2" ref="O8:R9">E8+J8</f>
        <v>0</v>
      </c>
      <c r="P8" s="29">
        <f t="shared" si="2"/>
        <v>267752.6</v>
      </c>
      <c r="Q8" s="29">
        <f t="shared" si="2"/>
        <v>232285.1</v>
      </c>
      <c r="R8" s="29">
        <f t="shared" si="2"/>
        <v>125009.4</v>
      </c>
      <c r="S8" s="57">
        <f>SUM(T8:W8)</f>
        <v>0</v>
      </c>
      <c r="T8" s="61"/>
      <c r="U8" s="61"/>
      <c r="V8" s="61"/>
      <c r="W8" s="61"/>
      <c r="X8" s="14">
        <f>SUM(Y8:AB8)</f>
        <v>625047.1</v>
      </c>
      <c r="Y8" s="29">
        <f aca="true" t="shared" si="3" ref="Y8:AB9">O8+T8</f>
        <v>0</v>
      </c>
      <c r="Z8" s="29">
        <f t="shared" si="3"/>
        <v>267752.6</v>
      </c>
      <c r="AA8" s="29">
        <f t="shared" si="3"/>
        <v>232285.1</v>
      </c>
      <c r="AB8" s="29">
        <f t="shared" si="3"/>
        <v>125009.4</v>
      </c>
    </row>
    <row r="9" spans="1:28" s="11" customFormat="1" ht="36.75" customHeight="1">
      <c r="A9" s="28" t="s">
        <v>31</v>
      </c>
      <c r="B9" s="24" t="s">
        <v>24</v>
      </c>
      <c r="C9" s="24" t="s">
        <v>80</v>
      </c>
      <c r="D9" s="14">
        <f>SUM(E9:H9)</f>
        <v>1052884.3</v>
      </c>
      <c r="E9" s="29">
        <v>460834.9</v>
      </c>
      <c r="F9" s="29">
        <v>381472.5</v>
      </c>
      <c r="G9" s="29">
        <v>0</v>
      </c>
      <c r="H9" s="29">
        <v>210576.9</v>
      </c>
      <c r="I9" s="57">
        <f>SUM(J9:M9)</f>
        <v>0</v>
      </c>
      <c r="J9" s="61"/>
      <c r="K9" s="61"/>
      <c r="L9" s="61"/>
      <c r="M9" s="61"/>
      <c r="N9" s="14">
        <f>SUM(O9:R9)</f>
        <v>1052884.3</v>
      </c>
      <c r="O9" s="29">
        <f t="shared" si="2"/>
        <v>460834.9</v>
      </c>
      <c r="P9" s="29">
        <f t="shared" si="2"/>
        <v>381472.5</v>
      </c>
      <c r="Q9" s="29">
        <f t="shared" si="2"/>
        <v>0</v>
      </c>
      <c r="R9" s="29">
        <f t="shared" si="2"/>
        <v>210576.9</v>
      </c>
      <c r="S9" s="57">
        <f>SUM(T9:W9)</f>
        <v>0</v>
      </c>
      <c r="T9" s="61"/>
      <c r="U9" s="61"/>
      <c r="V9" s="61"/>
      <c r="W9" s="61"/>
      <c r="X9" s="14">
        <f>SUM(Y9:AB9)</f>
        <v>1052884.3</v>
      </c>
      <c r="Y9" s="29">
        <f t="shared" si="3"/>
        <v>460834.9</v>
      </c>
      <c r="Z9" s="29">
        <f t="shared" si="3"/>
        <v>381472.5</v>
      </c>
      <c r="AA9" s="29">
        <f t="shared" si="3"/>
        <v>0</v>
      </c>
      <c r="AB9" s="29">
        <f t="shared" si="3"/>
        <v>210576.9</v>
      </c>
    </row>
    <row r="10" spans="1:28" s="12" customFormat="1" ht="74.25" customHeight="1">
      <c r="A10" s="19" t="s">
        <v>32</v>
      </c>
      <c r="B10" s="19"/>
      <c r="C10" s="19"/>
      <c r="D10" s="20">
        <f aca="true" t="shared" si="4" ref="D10:R10">SUM(D11:D20)</f>
        <v>102732.4</v>
      </c>
      <c r="E10" s="20">
        <f t="shared" si="4"/>
        <v>34331.9</v>
      </c>
      <c r="F10" s="20">
        <f t="shared" si="4"/>
        <v>31735.9</v>
      </c>
      <c r="G10" s="20">
        <f t="shared" si="4"/>
        <v>36119.6</v>
      </c>
      <c r="H10" s="20">
        <f t="shared" si="4"/>
        <v>545</v>
      </c>
      <c r="I10" s="60">
        <f t="shared" si="4"/>
        <v>34540</v>
      </c>
      <c r="J10" s="60">
        <f t="shared" si="4"/>
        <v>0</v>
      </c>
      <c r="K10" s="60">
        <f t="shared" si="4"/>
        <v>0</v>
      </c>
      <c r="L10" s="60">
        <f t="shared" si="4"/>
        <v>34540</v>
      </c>
      <c r="M10" s="60">
        <f t="shared" si="4"/>
        <v>0</v>
      </c>
      <c r="N10" s="20">
        <f t="shared" si="4"/>
        <v>137272.39999999997</v>
      </c>
      <c r="O10" s="20">
        <f t="shared" si="4"/>
        <v>34331.9</v>
      </c>
      <c r="P10" s="20">
        <f t="shared" si="4"/>
        <v>31735.9</v>
      </c>
      <c r="Q10" s="20">
        <f t="shared" si="4"/>
        <v>70659.6</v>
      </c>
      <c r="R10" s="20">
        <f t="shared" si="4"/>
        <v>545</v>
      </c>
      <c r="S10" s="60">
        <f aca="true" t="shared" si="5" ref="S10:AB10">SUM(S11:S20)</f>
        <v>0</v>
      </c>
      <c r="T10" s="60">
        <f t="shared" si="5"/>
        <v>0</v>
      </c>
      <c r="U10" s="60">
        <f t="shared" si="5"/>
        <v>0</v>
      </c>
      <c r="V10" s="60">
        <f t="shared" si="5"/>
        <v>0</v>
      </c>
      <c r="W10" s="60">
        <f t="shared" si="5"/>
        <v>0</v>
      </c>
      <c r="X10" s="20">
        <f t="shared" si="5"/>
        <v>137272.39999999997</v>
      </c>
      <c r="Y10" s="20">
        <f t="shared" si="5"/>
        <v>34331.9</v>
      </c>
      <c r="Z10" s="20">
        <f t="shared" si="5"/>
        <v>31735.9</v>
      </c>
      <c r="AA10" s="20">
        <f t="shared" si="5"/>
        <v>70659.6</v>
      </c>
      <c r="AB10" s="20">
        <f t="shared" si="5"/>
        <v>545</v>
      </c>
    </row>
    <row r="11" spans="1:28" s="15" customFormat="1" ht="48.75" customHeight="1">
      <c r="A11" s="13" t="s">
        <v>6</v>
      </c>
      <c r="B11" s="24" t="s">
        <v>18</v>
      </c>
      <c r="C11" s="24" t="s">
        <v>65</v>
      </c>
      <c r="D11" s="14">
        <f aca="true" t="shared" si="6" ref="D11:D20">SUM(E11:H11)</f>
        <v>5071.8</v>
      </c>
      <c r="E11" s="29">
        <v>5071.8</v>
      </c>
      <c r="F11" s="29">
        <v>0</v>
      </c>
      <c r="G11" s="29">
        <v>0</v>
      </c>
      <c r="H11" s="29">
        <v>0</v>
      </c>
      <c r="I11" s="57">
        <f aca="true" t="shared" si="7" ref="I11:I20">SUM(J11:M11)</f>
        <v>0</v>
      </c>
      <c r="J11" s="61"/>
      <c r="K11" s="61"/>
      <c r="L11" s="61"/>
      <c r="M11" s="61"/>
      <c r="N11" s="14">
        <f aca="true" t="shared" si="8" ref="N11:N20">SUM(O11:R11)</f>
        <v>5071.8</v>
      </c>
      <c r="O11" s="29">
        <f aca="true" t="shared" si="9" ref="O11:O20">E11+J11</f>
        <v>5071.8</v>
      </c>
      <c r="P11" s="29">
        <f aca="true" t="shared" si="10" ref="P11:P20">F11+K11</f>
        <v>0</v>
      </c>
      <c r="Q11" s="29">
        <f aca="true" t="shared" si="11" ref="Q11:Q20">G11+L11</f>
        <v>0</v>
      </c>
      <c r="R11" s="29">
        <f aca="true" t="shared" si="12" ref="R11:R20">H11+M11</f>
        <v>0</v>
      </c>
      <c r="S11" s="57">
        <f aca="true" t="shared" si="13" ref="S11:S20">SUM(T11:W11)</f>
        <v>0</v>
      </c>
      <c r="T11" s="61"/>
      <c r="U11" s="61"/>
      <c r="V11" s="61"/>
      <c r="W11" s="61"/>
      <c r="X11" s="14">
        <f aca="true" t="shared" si="14" ref="X11:X20">SUM(Y11:AB11)</f>
        <v>5071.8</v>
      </c>
      <c r="Y11" s="29">
        <f aca="true" t="shared" si="15" ref="Y11:Y20">O11+T11</f>
        <v>5071.8</v>
      </c>
      <c r="Z11" s="29">
        <f aca="true" t="shared" si="16" ref="Z11:Z20">P11+U11</f>
        <v>0</v>
      </c>
      <c r="AA11" s="29">
        <f aca="true" t="shared" si="17" ref="AA11:AA20">Q11+V11</f>
        <v>0</v>
      </c>
      <c r="AB11" s="29">
        <f aca="true" t="shared" si="18" ref="AB11:AB20">R11+W11</f>
        <v>0</v>
      </c>
    </row>
    <row r="12" spans="1:28" s="15" customFormat="1" ht="58.5" customHeight="1">
      <c r="A12" s="13" t="s">
        <v>7</v>
      </c>
      <c r="B12" s="24" t="s">
        <v>18</v>
      </c>
      <c r="C12" s="24" t="s">
        <v>65</v>
      </c>
      <c r="D12" s="14">
        <f t="shared" si="6"/>
        <v>6505.2</v>
      </c>
      <c r="E12" s="29">
        <v>3217.1</v>
      </c>
      <c r="F12" s="29">
        <v>3288.1</v>
      </c>
      <c r="G12" s="29">
        <v>0</v>
      </c>
      <c r="H12" s="29">
        <v>0</v>
      </c>
      <c r="I12" s="57">
        <f t="shared" si="7"/>
        <v>0</v>
      </c>
      <c r="J12" s="61"/>
      <c r="K12" s="61"/>
      <c r="L12" s="61"/>
      <c r="M12" s="61"/>
      <c r="N12" s="14">
        <f t="shared" si="8"/>
        <v>6505.2</v>
      </c>
      <c r="O12" s="29">
        <f t="shared" si="9"/>
        <v>3217.1</v>
      </c>
      <c r="P12" s="29">
        <f t="shared" si="10"/>
        <v>3288.1</v>
      </c>
      <c r="Q12" s="29">
        <f t="shared" si="11"/>
        <v>0</v>
      </c>
      <c r="R12" s="29">
        <f t="shared" si="12"/>
        <v>0</v>
      </c>
      <c r="S12" s="57">
        <f t="shared" si="13"/>
        <v>0</v>
      </c>
      <c r="T12" s="61"/>
      <c r="U12" s="61"/>
      <c r="V12" s="61"/>
      <c r="W12" s="61"/>
      <c r="X12" s="14">
        <f t="shared" si="14"/>
        <v>6505.2</v>
      </c>
      <c r="Y12" s="29">
        <f t="shared" si="15"/>
        <v>3217.1</v>
      </c>
      <c r="Z12" s="29">
        <f t="shared" si="16"/>
        <v>3288.1</v>
      </c>
      <c r="AA12" s="29">
        <f t="shared" si="17"/>
        <v>0</v>
      </c>
      <c r="AB12" s="29">
        <f t="shared" si="18"/>
        <v>0</v>
      </c>
    </row>
    <row r="13" spans="1:28" s="12" customFormat="1" ht="80.25" customHeight="1">
      <c r="A13" s="13" t="s">
        <v>59</v>
      </c>
      <c r="B13" s="24" t="s">
        <v>18</v>
      </c>
      <c r="C13" s="24" t="s">
        <v>64</v>
      </c>
      <c r="D13" s="14">
        <f t="shared" si="6"/>
        <v>10510.1</v>
      </c>
      <c r="E13" s="29">
        <v>2932.1</v>
      </c>
      <c r="F13" s="29">
        <v>7578</v>
      </c>
      <c r="G13" s="29">
        <v>0</v>
      </c>
      <c r="H13" s="29">
        <v>0</v>
      </c>
      <c r="I13" s="57">
        <f t="shared" si="7"/>
        <v>0</v>
      </c>
      <c r="J13" s="61"/>
      <c r="K13" s="61"/>
      <c r="L13" s="61"/>
      <c r="M13" s="61"/>
      <c r="N13" s="14">
        <f t="shared" si="8"/>
        <v>10510.1</v>
      </c>
      <c r="O13" s="29">
        <f t="shared" si="9"/>
        <v>2932.1</v>
      </c>
      <c r="P13" s="29">
        <f t="shared" si="10"/>
        <v>7578</v>
      </c>
      <c r="Q13" s="29">
        <f t="shared" si="11"/>
        <v>0</v>
      </c>
      <c r="R13" s="29">
        <f t="shared" si="12"/>
        <v>0</v>
      </c>
      <c r="S13" s="57">
        <f t="shared" si="13"/>
        <v>0</v>
      </c>
      <c r="T13" s="61"/>
      <c r="U13" s="61"/>
      <c r="V13" s="61"/>
      <c r="W13" s="61"/>
      <c r="X13" s="14">
        <f t="shared" si="14"/>
        <v>10510.1</v>
      </c>
      <c r="Y13" s="29">
        <f t="shared" si="15"/>
        <v>2932.1</v>
      </c>
      <c r="Z13" s="29">
        <f t="shared" si="16"/>
        <v>7578</v>
      </c>
      <c r="AA13" s="29">
        <f t="shared" si="17"/>
        <v>0</v>
      </c>
      <c r="AB13" s="29">
        <f t="shared" si="18"/>
        <v>0</v>
      </c>
    </row>
    <row r="14" spans="1:28" s="15" customFormat="1" ht="51" customHeight="1">
      <c r="A14" s="13" t="s">
        <v>5</v>
      </c>
      <c r="B14" s="24" t="s">
        <v>19</v>
      </c>
      <c r="C14" s="24" t="s">
        <v>81</v>
      </c>
      <c r="D14" s="14">
        <f t="shared" si="6"/>
        <v>2304.8</v>
      </c>
      <c r="E14" s="29">
        <v>0</v>
      </c>
      <c r="F14" s="29">
        <v>1402.2</v>
      </c>
      <c r="G14" s="29">
        <v>902.6</v>
      </c>
      <c r="H14" s="29">
        <v>0</v>
      </c>
      <c r="I14" s="57">
        <f t="shared" si="7"/>
        <v>0</v>
      </c>
      <c r="J14" s="61"/>
      <c r="K14" s="61"/>
      <c r="L14" s="61"/>
      <c r="M14" s="61"/>
      <c r="N14" s="14">
        <f t="shared" si="8"/>
        <v>2304.8</v>
      </c>
      <c r="O14" s="29">
        <f t="shared" si="9"/>
        <v>0</v>
      </c>
      <c r="P14" s="29">
        <f t="shared" si="10"/>
        <v>1402.2</v>
      </c>
      <c r="Q14" s="29">
        <f t="shared" si="11"/>
        <v>902.6</v>
      </c>
      <c r="R14" s="29">
        <f t="shared" si="12"/>
        <v>0</v>
      </c>
      <c r="S14" s="57">
        <f t="shared" si="13"/>
        <v>0</v>
      </c>
      <c r="T14" s="61"/>
      <c r="U14" s="61"/>
      <c r="V14" s="61"/>
      <c r="W14" s="61"/>
      <c r="X14" s="14">
        <f t="shared" si="14"/>
        <v>2304.8</v>
      </c>
      <c r="Y14" s="29">
        <f t="shared" si="15"/>
        <v>0</v>
      </c>
      <c r="Z14" s="29">
        <f t="shared" si="16"/>
        <v>1402.2</v>
      </c>
      <c r="AA14" s="29">
        <f t="shared" si="17"/>
        <v>902.6</v>
      </c>
      <c r="AB14" s="29">
        <f t="shared" si="18"/>
        <v>0</v>
      </c>
    </row>
    <row r="15" spans="1:28" s="12" customFormat="1" ht="78" customHeight="1">
      <c r="A15" s="13" t="s">
        <v>53</v>
      </c>
      <c r="B15" s="24" t="s">
        <v>29</v>
      </c>
      <c r="C15" s="24" t="s">
        <v>66</v>
      </c>
      <c r="D15" s="14">
        <f t="shared" si="6"/>
        <v>2874.5</v>
      </c>
      <c r="E15" s="29">
        <v>1647.2</v>
      </c>
      <c r="F15" s="29">
        <v>1227.3</v>
      </c>
      <c r="G15" s="29">
        <v>0</v>
      </c>
      <c r="H15" s="29">
        <v>0</v>
      </c>
      <c r="I15" s="57">
        <f t="shared" si="7"/>
        <v>0</v>
      </c>
      <c r="J15" s="61"/>
      <c r="K15" s="61"/>
      <c r="L15" s="61"/>
      <c r="M15" s="61"/>
      <c r="N15" s="14">
        <f t="shared" si="8"/>
        <v>2874.5</v>
      </c>
      <c r="O15" s="29">
        <f t="shared" si="9"/>
        <v>1647.2</v>
      </c>
      <c r="P15" s="29">
        <f t="shared" si="10"/>
        <v>1227.3</v>
      </c>
      <c r="Q15" s="29">
        <f t="shared" si="11"/>
        <v>0</v>
      </c>
      <c r="R15" s="29">
        <f t="shared" si="12"/>
        <v>0</v>
      </c>
      <c r="S15" s="57">
        <f t="shared" si="13"/>
        <v>0</v>
      </c>
      <c r="T15" s="61"/>
      <c r="U15" s="61"/>
      <c r="V15" s="61"/>
      <c r="W15" s="61"/>
      <c r="X15" s="14">
        <f t="shared" si="14"/>
        <v>2874.5</v>
      </c>
      <c r="Y15" s="29">
        <f t="shared" si="15"/>
        <v>1647.2</v>
      </c>
      <c r="Z15" s="29">
        <f t="shared" si="16"/>
        <v>1227.3</v>
      </c>
      <c r="AA15" s="29">
        <f t="shared" si="17"/>
        <v>0</v>
      </c>
      <c r="AB15" s="29">
        <f t="shared" si="18"/>
        <v>0</v>
      </c>
    </row>
    <row r="16" spans="1:28" s="12" customFormat="1" ht="72.75" customHeight="1">
      <c r="A16" s="13" t="s">
        <v>55</v>
      </c>
      <c r="B16" s="24" t="s">
        <v>29</v>
      </c>
      <c r="C16" s="24" t="s">
        <v>66</v>
      </c>
      <c r="D16" s="14">
        <f t="shared" si="6"/>
        <v>42451</v>
      </c>
      <c r="E16" s="29">
        <v>0</v>
      </c>
      <c r="F16" s="29">
        <v>16792.3</v>
      </c>
      <c r="G16" s="29">
        <v>25658.7</v>
      </c>
      <c r="H16" s="29">
        <v>0</v>
      </c>
      <c r="I16" s="57">
        <f t="shared" si="7"/>
        <v>0</v>
      </c>
      <c r="J16" s="61"/>
      <c r="K16" s="61"/>
      <c r="L16" s="61"/>
      <c r="M16" s="61"/>
      <c r="N16" s="14">
        <f t="shared" si="8"/>
        <v>42451</v>
      </c>
      <c r="O16" s="29">
        <f t="shared" si="9"/>
        <v>0</v>
      </c>
      <c r="P16" s="29">
        <f t="shared" si="10"/>
        <v>16792.3</v>
      </c>
      <c r="Q16" s="29">
        <f t="shared" si="11"/>
        <v>25658.7</v>
      </c>
      <c r="R16" s="29">
        <f t="shared" si="12"/>
        <v>0</v>
      </c>
      <c r="S16" s="57">
        <f t="shared" si="13"/>
        <v>0</v>
      </c>
      <c r="T16" s="61"/>
      <c r="U16" s="61"/>
      <c r="V16" s="61"/>
      <c r="W16" s="61"/>
      <c r="X16" s="14">
        <f t="shared" si="14"/>
        <v>42451</v>
      </c>
      <c r="Y16" s="29">
        <f t="shared" si="15"/>
        <v>0</v>
      </c>
      <c r="Z16" s="29">
        <f t="shared" si="16"/>
        <v>16792.3</v>
      </c>
      <c r="AA16" s="29">
        <f t="shared" si="17"/>
        <v>25658.7</v>
      </c>
      <c r="AB16" s="29">
        <f t="shared" si="18"/>
        <v>0</v>
      </c>
    </row>
    <row r="17" spans="1:28" s="15" customFormat="1" ht="52.5" customHeight="1">
      <c r="A17" s="39" t="s">
        <v>39</v>
      </c>
      <c r="B17" s="24" t="s">
        <v>29</v>
      </c>
      <c r="C17" s="24" t="s">
        <v>66</v>
      </c>
      <c r="D17" s="14">
        <f t="shared" si="6"/>
        <v>22574.899999999998</v>
      </c>
      <c r="E17" s="29">
        <v>17396.6</v>
      </c>
      <c r="F17" s="29">
        <v>0</v>
      </c>
      <c r="G17" s="29">
        <v>4878.3</v>
      </c>
      <c r="H17" s="29">
        <v>300</v>
      </c>
      <c r="I17" s="57">
        <f t="shared" si="7"/>
        <v>0</v>
      </c>
      <c r="J17" s="61"/>
      <c r="K17" s="61"/>
      <c r="L17" s="61"/>
      <c r="M17" s="61"/>
      <c r="N17" s="14">
        <f t="shared" si="8"/>
        <v>22574.899999999998</v>
      </c>
      <c r="O17" s="29">
        <f t="shared" si="9"/>
        <v>17396.6</v>
      </c>
      <c r="P17" s="29">
        <f t="shared" si="10"/>
        <v>0</v>
      </c>
      <c r="Q17" s="29">
        <f t="shared" si="11"/>
        <v>4878.3</v>
      </c>
      <c r="R17" s="29">
        <f t="shared" si="12"/>
        <v>300</v>
      </c>
      <c r="S17" s="57">
        <f t="shared" si="13"/>
        <v>0</v>
      </c>
      <c r="T17" s="61"/>
      <c r="U17" s="61"/>
      <c r="V17" s="61"/>
      <c r="W17" s="61"/>
      <c r="X17" s="14">
        <f t="shared" si="14"/>
        <v>22574.899999999998</v>
      </c>
      <c r="Y17" s="29">
        <f t="shared" si="15"/>
        <v>17396.6</v>
      </c>
      <c r="Z17" s="29">
        <f t="shared" si="16"/>
        <v>0</v>
      </c>
      <c r="AA17" s="29">
        <f t="shared" si="17"/>
        <v>4878.3</v>
      </c>
      <c r="AB17" s="29">
        <f t="shared" si="18"/>
        <v>300</v>
      </c>
    </row>
    <row r="18" spans="1:28" s="15" customFormat="1" ht="63" customHeight="1">
      <c r="A18" s="39" t="s">
        <v>56</v>
      </c>
      <c r="B18" s="24" t="s">
        <v>29</v>
      </c>
      <c r="C18" s="24" t="s">
        <v>66</v>
      </c>
      <c r="D18" s="14">
        <f t="shared" si="6"/>
        <v>4925</v>
      </c>
      <c r="E18" s="29">
        <v>0</v>
      </c>
      <c r="F18" s="29">
        <v>0</v>
      </c>
      <c r="G18" s="29">
        <v>4680</v>
      </c>
      <c r="H18" s="29">
        <v>245</v>
      </c>
      <c r="I18" s="57">
        <f t="shared" si="7"/>
        <v>34540</v>
      </c>
      <c r="J18" s="61"/>
      <c r="K18" s="61"/>
      <c r="L18" s="61">
        <v>34540</v>
      </c>
      <c r="M18" s="61"/>
      <c r="N18" s="14">
        <f t="shared" si="8"/>
        <v>39465</v>
      </c>
      <c r="O18" s="29">
        <f t="shared" si="9"/>
        <v>0</v>
      </c>
      <c r="P18" s="29">
        <f t="shared" si="10"/>
        <v>0</v>
      </c>
      <c r="Q18" s="29">
        <f t="shared" si="11"/>
        <v>39220</v>
      </c>
      <c r="R18" s="29">
        <f t="shared" si="12"/>
        <v>245</v>
      </c>
      <c r="S18" s="57">
        <f t="shared" si="13"/>
        <v>0</v>
      </c>
      <c r="T18" s="61"/>
      <c r="U18" s="61"/>
      <c r="V18" s="61"/>
      <c r="W18" s="61"/>
      <c r="X18" s="14">
        <f t="shared" si="14"/>
        <v>39465</v>
      </c>
      <c r="Y18" s="29">
        <f t="shared" si="15"/>
        <v>0</v>
      </c>
      <c r="Z18" s="29">
        <f t="shared" si="16"/>
        <v>0</v>
      </c>
      <c r="AA18" s="29">
        <f t="shared" si="17"/>
        <v>39220</v>
      </c>
      <c r="AB18" s="29">
        <f t="shared" si="18"/>
        <v>245</v>
      </c>
    </row>
    <row r="19" spans="1:28" s="12" customFormat="1" ht="45.75" customHeight="1">
      <c r="A19" s="13" t="s">
        <v>17</v>
      </c>
      <c r="B19" s="24" t="s">
        <v>21</v>
      </c>
      <c r="C19" s="24" t="s">
        <v>67</v>
      </c>
      <c r="D19" s="14">
        <f t="shared" si="6"/>
        <v>3011.3</v>
      </c>
      <c r="E19" s="29">
        <v>1563.3</v>
      </c>
      <c r="F19" s="29">
        <v>1448</v>
      </c>
      <c r="G19" s="29">
        <v>0</v>
      </c>
      <c r="H19" s="29">
        <v>0</v>
      </c>
      <c r="I19" s="57">
        <f t="shared" si="7"/>
        <v>0</v>
      </c>
      <c r="J19" s="61"/>
      <c r="K19" s="61"/>
      <c r="L19" s="61"/>
      <c r="M19" s="61"/>
      <c r="N19" s="14">
        <f t="shared" si="8"/>
        <v>3011.3</v>
      </c>
      <c r="O19" s="29">
        <f t="shared" si="9"/>
        <v>1563.3</v>
      </c>
      <c r="P19" s="29">
        <f t="shared" si="10"/>
        <v>1448</v>
      </c>
      <c r="Q19" s="29">
        <f t="shared" si="11"/>
        <v>0</v>
      </c>
      <c r="R19" s="29">
        <f t="shared" si="12"/>
        <v>0</v>
      </c>
      <c r="S19" s="57">
        <f t="shared" si="13"/>
        <v>0</v>
      </c>
      <c r="T19" s="61"/>
      <c r="U19" s="61"/>
      <c r="V19" s="61"/>
      <c r="W19" s="61"/>
      <c r="X19" s="14">
        <f t="shared" si="14"/>
        <v>3011.3</v>
      </c>
      <c r="Y19" s="29">
        <f t="shared" si="15"/>
        <v>1563.3</v>
      </c>
      <c r="Z19" s="29">
        <f t="shared" si="16"/>
        <v>1448</v>
      </c>
      <c r="AA19" s="29">
        <f t="shared" si="17"/>
        <v>0</v>
      </c>
      <c r="AB19" s="29">
        <f t="shared" si="18"/>
        <v>0</v>
      </c>
    </row>
    <row r="20" spans="1:28" s="12" customFormat="1" ht="45.75" customHeight="1">
      <c r="A20" s="13" t="s">
        <v>57</v>
      </c>
      <c r="B20" s="24" t="s">
        <v>22</v>
      </c>
      <c r="C20" s="24" t="s">
        <v>66</v>
      </c>
      <c r="D20" s="14">
        <f t="shared" si="6"/>
        <v>2503.8</v>
      </c>
      <c r="E20" s="29">
        <v>2503.8</v>
      </c>
      <c r="F20" s="29">
        <v>0</v>
      </c>
      <c r="G20" s="29">
        <v>0</v>
      </c>
      <c r="H20" s="29">
        <v>0</v>
      </c>
      <c r="I20" s="57">
        <f t="shared" si="7"/>
        <v>0</v>
      </c>
      <c r="J20" s="61"/>
      <c r="K20" s="61"/>
      <c r="L20" s="61"/>
      <c r="M20" s="61"/>
      <c r="N20" s="14">
        <f t="shared" si="8"/>
        <v>2503.8</v>
      </c>
      <c r="O20" s="29">
        <f t="shared" si="9"/>
        <v>2503.8</v>
      </c>
      <c r="P20" s="29">
        <f t="shared" si="10"/>
        <v>0</v>
      </c>
      <c r="Q20" s="29">
        <f t="shared" si="11"/>
        <v>0</v>
      </c>
      <c r="R20" s="29">
        <f t="shared" si="12"/>
        <v>0</v>
      </c>
      <c r="S20" s="57">
        <f t="shared" si="13"/>
        <v>0</v>
      </c>
      <c r="T20" s="61"/>
      <c r="U20" s="61"/>
      <c r="V20" s="61"/>
      <c r="W20" s="61"/>
      <c r="X20" s="14">
        <f t="shared" si="14"/>
        <v>2503.8</v>
      </c>
      <c r="Y20" s="29">
        <f t="shared" si="15"/>
        <v>2503.8</v>
      </c>
      <c r="Z20" s="29">
        <f t="shared" si="16"/>
        <v>0</v>
      </c>
      <c r="AA20" s="29">
        <f t="shared" si="17"/>
        <v>0</v>
      </c>
      <c r="AB20" s="29">
        <f t="shared" si="18"/>
        <v>0</v>
      </c>
    </row>
    <row r="21" spans="1:28" s="12" customFormat="1" ht="34.5" customHeight="1">
      <c r="A21" s="21" t="s">
        <v>8</v>
      </c>
      <c r="B21" s="21"/>
      <c r="C21" s="21"/>
      <c r="D21" s="22">
        <f aca="true" t="shared" si="19" ref="D21:R21">SUM(D22:D24)</f>
        <v>123093.6</v>
      </c>
      <c r="E21" s="22">
        <f t="shared" si="19"/>
        <v>91202.1</v>
      </c>
      <c r="F21" s="22">
        <f t="shared" si="19"/>
        <v>31891.5</v>
      </c>
      <c r="G21" s="22">
        <f t="shared" si="19"/>
        <v>0</v>
      </c>
      <c r="H21" s="22">
        <f t="shared" si="19"/>
        <v>0</v>
      </c>
      <c r="I21" s="55">
        <f t="shared" si="19"/>
        <v>0</v>
      </c>
      <c r="J21" s="55">
        <f t="shared" si="19"/>
        <v>0</v>
      </c>
      <c r="K21" s="55">
        <f t="shared" si="19"/>
        <v>0</v>
      </c>
      <c r="L21" s="55">
        <f t="shared" si="19"/>
        <v>0</v>
      </c>
      <c r="M21" s="55">
        <f t="shared" si="19"/>
        <v>0</v>
      </c>
      <c r="N21" s="22">
        <f t="shared" si="19"/>
        <v>123093.6</v>
      </c>
      <c r="O21" s="22">
        <f t="shared" si="19"/>
        <v>91202.1</v>
      </c>
      <c r="P21" s="22">
        <f t="shared" si="19"/>
        <v>31891.5</v>
      </c>
      <c r="Q21" s="22">
        <f t="shared" si="19"/>
        <v>0</v>
      </c>
      <c r="R21" s="22">
        <f t="shared" si="19"/>
        <v>0</v>
      </c>
      <c r="S21" s="55">
        <f aca="true" t="shared" si="20" ref="S21:AB21">SUM(S22:S24)</f>
        <v>0</v>
      </c>
      <c r="T21" s="55">
        <f t="shared" si="20"/>
        <v>0</v>
      </c>
      <c r="U21" s="55">
        <f t="shared" si="20"/>
        <v>0</v>
      </c>
      <c r="V21" s="55">
        <f t="shared" si="20"/>
        <v>0</v>
      </c>
      <c r="W21" s="55">
        <f t="shared" si="20"/>
        <v>0</v>
      </c>
      <c r="X21" s="22">
        <f t="shared" si="20"/>
        <v>123093.6</v>
      </c>
      <c r="Y21" s="22">
        <f t="shared" si="20"/>
        <v>91202.1</v>
      </c>
      <c r="Z21" s="22">
        <f t="shared" si="20"/>
        <v>31891.5</v>
      </c>
      <c r="AA21" s="22">
        <f t="shared" si="20"/>
        <v>0</v>
      </c>
      <c r="AB21" s="22">
        <f t="shared" si="20"/>
        <v>0</v>
      </c>
    </row>
    <row r="22" spans="1:28" s="15" customFormat="1" ht="65.25" customHeight="1">
      <c r="A22" s="39" t="s">
        <v>23</v>
      </c>
      <c r="B22" s="24" t="s">
        <v>25</v>
      </c>
      <c r="C22" s="24" t="s">
        <v>68</v>
      </c>
      <c r="D22" s="14">
        <f>SUM(E22:H22)</f>
        <v>31629.7</v>
      </c>
      <c r="E22" s="29">
        <v>31629.7</v>
      </c>
      <c r="F22" s="29">
        <v>0</v>
      </c>
      <c r="G22" s="29">
        <v>0</v>
      </c>
      <c r="H22" s="29">
        <v>0</v>
      </c>
      <c r="I22" s="57">
        <f>SUM(J22:M22)</f>
        <v>0</v>
      </c>
      <c r="J22" s="61"/>
      <c r="K22" s="61"/>
      <c r="L22" s="61"/>
      <c r="M22" s="61"/>
      <c r="N22" s="14">
        <f>SUM(O22:R22)</f>
        <v>31629.7</v>
      </c>
      <c r="O22" s="29">
        <f aca="true" t="shared" si="21" ref="O22:P24">E22+J22</f>
        <v>31629.7</v>
      </c>
      <c r="P22" s="29">
        <f t="shared" si="21"/>
        <v>0</v>
      </c>
      <c r="Q22" s="29">
        <f aca="true" t="shared" si="22" ref="Q22:R24">G22+L22</f>
        <v>0</v>
      </c>
      <c r="R22" s="29">
        <f t="shared" si="22"/>
        <v>0</v>
      </c>
      <c r="S22" s="57">
        <f>SUM(T22:W22)</f>
        <v>0</v>
      </c>
      <c r="T22" s="61"/>
      <c r="U22" s="61"/>
      <c r="V22" s="61"/>
      <c r="W22" s="61"/>
      <c r="X22" s="14">
        <f>SUM(Y22:AB22)</f>
        <v>31629.7</v>
      </c>
      <c r="Y22" s="29">
        <f aca="true" t="shared" si="23" ref="Y22:AB24">O22+T22</f>
        <v>31629.7</v>
      </c>
      <c r="Z22" s="29">
        <f t="shared" si="23"/>
        <v>0</v>
      </c>
      <c r="AA22" s="29">
        <f t="shared" si="23"/>
        <v>0</v>
      </c>
      <c r="AB22" s="29">
        <f t="shared" si="23"/>
        <v>0</v>
      </c>
    </row>
    <row r="23" spans="1:28" s="15" customFormat="1" ht="39.75" customHeight="1">
      <c r="A23" s="40" t="s">
        <v>9</v>
      </c>
      <c r="B23" s="24" t="s">
        <v>18</v>
      </c>
      <c r="C23" s="24" t="s">
        <v>69</v>
      </c>
      <c r="D23" s="14">
        <f>SUM(E23:H23)</f>
        <v>66666.8</v>
      </c>
      <c r="E23" s="29">
        <v>34775.3</v>
      </c>
      <c r="F23" s="29">
        <v>31891.5</v>
      </c>
      <c r="G23" s="29">
        <v>0</v>
      </c>
      <c r="H23" s="29">
        <v>0</v>
      </c>
      <c r="I23" s="57">
        <f>SUM(J23:M23)</f>
        <v>0</v>
      </c>
      <c r="J23" s="61"/>
      <c r="K23" s="61"/>
      <c r="L23" s="61"/>
      <c r="M23" s="61"/>
      <c r="N23" s="14">
        <f>SUM(O23:R23)</f>
        <v>66666.8</v>
      </c>
      <c r="O23" s="29">
        <f t="shared" si="21"/>
        <v>34775.3</v>
      </c>
      <c r="P23" s="29">
        <f t="shared" si="21"/>
        <v>31891.5</v>
      </c>
      <c r="Q23" s="29">
        <f t="shared" si="22"/>
        <v>0</v>
      </c>
      <c r="R23" s="29">
        <f t="shared" si="22"/>
        <v>0</v>
      </c>
      <c r="S23" s="57">
        <f>SUM(T23:W23)</f>
        <v>0</v>
      </c>
      <c r="T23" s="61"/>
      <c r="U23" s="61"/>
      <c r="V23" s="61"/>
      <c r="W23" s="61"/>
      <c r="X23" s="14">
        <f>SUM(Y23:AB23)</f>
        <v>66666.8</v>
      </c>
      <c r="Y23" s="29">
        <f t="shared" si="23"/>
        <v>34775.3</v>
      </c>
      <c r="Z23" s="29">
        <f t="shared" si="23"/>
        <v>31891.5</v>
      </c>
      <c r="AA23" s="29">
        <f t="shared" si="23"/>
        <v>0</v>
      </c>
      <c r="AB23" s="29">
        <f t="shared" si="23"/>
        <v>0</v>
      </c>
    </row>
    <row r="24" spans="1:28" s="15" customFormat="1" ht="60" customHeight="1">
      <c r="A24" s="40" t="s">
        <v>10</v>
      </c>
      <c r="B24" s="24" t="s">
        <v>18</v>
      </c>
      <c r="C24" s="24" t="s">
        <v>69</v>
      </c>
      <c r="D24" s="14">
        <f>SUM(E24:H24)</f>
        <v>24797.1</v>
      </c>
      <c r="E24" s="29">
        <v>24797.1</v>
      </c>
      <c r="F24" s="29">
        <v>0</v>
      </c>
      <c r="G24" s="29">
        <v>0</v>
      </c>
      <c r="H24" s="29">
        <v>0</v>
      </c>
      <c r="I24" s="57">
        <f>SUM(J24:M24)</f>
        <v>0</v>
      </c>
      <c r="J24" s="61"/>
      <c r="K24" s="61"/>
      <c r="L24" s="61"/>
      <c r="M24" s="61"/>
      <c r="N24" s="14">
        <f>SUM(O24:R24)</f>
        <v>24797.1</v>
      </c>
      <c r="O24" s="29">
        <f t="shared" si="21"/>
        <v>24797.1</v>
      </c>
      <c r="P24" s="29">
        <f t="shared" si="21"/>
        <v>0</v>
      </c>
      <c r="Q24" s="29">
        <f t="shared" si="22"/>
        <v>0</v>
      </c>
      <c r="R24" s="29">
        <f t="shared" si="22"/>
        <v>0</v>
      </c>
      <c r="S24" s="57">
        <f>SUM(T24:W24)</f>
        <v>0</v>
      </c>
      <c r="T24" s="61"/>
      <c r="U24" s="61"/>
      <c r="V24" s="61"/>
      <c r="W24" s="61"/>
      <c r="X24" s="14">
        <f>SUM(Y24:AB24)</f>
        <v>24797.1</v>
      </c>
      <c r="Y24" s="29">
        <f t="shared" si="23"/>
        <v>24797.1</v>
      </c>
      <c r="Z24" s="29">
        <f t="shared" si="23"/>
        <v>0</v>
      </c>
      <c r="AA24" s="29">
        <f t="shared" si="23"/>
        <v>0</v>
      </c>
      <c r="AB24" s="29">
        <f t="shared" si="23"/>
        <v>0</v>
      </c>
    </row>
    <row r="25" spans="1:28" s="15" customFormat="1" ht="41.25" customHeight="1">
      <c r="A25" s="21" t="s">
        <v>99</v>
      </c>
      <c r="B25" s="21"/>
      <c r="C25" s="21"/>
      <c r="D25" s="22">
        <f aca="true" t="shared" si="24" ref="D25:R25">SUM(D26:D38)</f>
        <v>2117267.1</v>
      </c>
      <c r="E25" s="22">
        <f t="shared" si="24"/>
        <v>1536721.0000000002</v>
      </c>
      <c r="F25" s="22">
        <f t="shared" si="24"/>
        <v>571494.2</v>
      </c>
      <c r="G25" s="22">
        <f t="shared" si="24"/>
        <v>9051.9</v>
      </c>
      <c r="H25" s="22">
        <f t="shared" si="24"/>
        <v>0</v>
      </c>
      <c r="I25" s="55">
        <f t="shared" si="24"/>
        <v>0</v>
      </c>
      <c r="J25" s="55">
        <f t="shared" si="24"/>
        <v>0</v>
      </c>
      <c r="K25" s="55">
        <f t="shared" si="24"/>
        <v>0</v>
      </c>
      <c r="L25" s="55">
        <f t="shared" si="24"/>
        <v>0</v>
      </c>
      <c r="M25" s="55">
        <f t="shared" si="24"/>
        <v>0</v>
      </c>
      <c r="N25" s="22">
        <f t="shared" si="24"/>
        <v>2117267.1</v>
      </c>
      <c r="O25" s="22">
        <f t="shared" si="24"/>
        <v>1536721.0000000002</v>
      </c>
      <c r="P25" s="22">
        <f t="shared" si="24"/>
        <v>571494.2</v>
      </c>
      <c r="Q25" s="22">
        <f t="shared" si="24"/>
        <v>9051.9</v>
      </c>
      <c r="R25" s="22">
        <f t="shared" si="24"/>
        <v>0</v>
      </c>
      <c r="S25" s="55">
        <f aca="true" t="shared" si="25" ref="S25:AB25">SUM(S26:S38)</f>
        <v>-23000</v>
      </c>
      <c r="T25" s="55">
        <f t="shared" si="25"/>
        <v>-23000</v>
      </c>
      <c r="U25" s="55">
        <f t="shared" si="25"/>
        <v>0</v>
      </c>
      <c r="V25" s="55">
        <f t="shared" si="25"/>
        <v>0</v>
      </c>
      <c r="W25" s="55">
        <f t="shared" si="25"/>
        <v>0</v>
      </c>
      <c r="X25" s="22">
        <f t="shared" si="25"/>
        <v>2094267.1000000003</v>
      </c>
      <c r="Y25" s="22">
        <f t="shared" si="25"/>
        <v>1513721.0000000002</v>
      </c>
      <c r="Z25" s="22">
        <f t="shared" si="25"/>
        <v>571494.2</v>
      </c>
      <c r="AA25" s="22">
        <f t="shared" si="25"/>
        <v>9051.9</v>
      </c>
      <c r="AB25" s="22">
        <f t="shared" si="25"/>
        <v>0</v>
      </c>
    </row>
    <row r="26" spans="1:28" s="15" customFormat="1" ht="64.5" customHeight="1">
      <c r="A26" s="43" t="s">
        <v>41</v>
      </c>
      <c r="B26" s="26" t="s">
        <v>18</v>
      </c>
      <c r="C26" s="26" t="s">
        <v>71</v>
      </c>
      <c r="D26" s="14">
        <f aca="true" t="shared" si="26" ref="D26:D38">SUM(E26:H26)</f>
        <v>10600</v>
      </c>
      <c r="E26" s="29">
        <v>5600</v>
      </c>
      <c r="F26" s="29">
        <v>5000</v>
      </c>
      <c r="G26" s="29">
        <v>0</v>
      </c>
      <c r="H26" s="29">
        <v>0</v>
      </c>
      <c r="I26" s="57">
        <f aca="true" t="shared" si="27" ref="I26:I38">SUM(J26:M26)</f>
        <v>0</v>
      </c>
      <c r="J26" s="61"/>
      <c r="K26" s="61"/>
      <c r="L26" s="61"/>
      <c r="M26" s="61"/>
      <c r="N26" s="14">
        <f aca="true" t="shared" si="28" ref="N26:N38">SUM(O26:R26)</f>
        <v>10600</v>
      </c>
      <c r="O26" s="29">
        <f aca="true" t="shared" si="29" ref="O26:O38">E26+J26</f>
        <v>5600</v>
      </c>
      <c r="P26" s="29">
        <f aca="true" t="shared" si="30" ref="P26:P38">F26+K26</f>
        <v>5000</v>
      </c>
      <c r="Q26" s="29">
        <f aca="true" t="shared" si="31" ref="Q26:Q38">G26+L26</f>
        <v>0</v>
      </c>
      <c r="R26" s="29">
        <f aca="true" t="shared" si="32" ref="R26:R38">H26+M26</f>
        <v>0</v>
      </c>
      <c r="S26" s="57">
        <f>SUM(T26:W26)</f>
        <v>0</v>
      </c>
      <c r="T26" s="61"/>
      <c r="U26" s="61"/>
      <c r="V26" s="61"/>
      <c r="W26" s="61"/>
      <c r="X26" s="14">
        <f>SUM(Y26:AB26)</f>
        <v>10600</v>
      </c>
      <c r="Y26" s="29">
        <f aca="true" t="shared" si="33" ref="Y26:AB28">O26+T26</f>
        <v>5600</v>
      </c>
      <c r="Z26" s="29">
        <f t="shared" si="33"/>
        <v>5000</v>
      </c>
      <c r="AA26" s="29">
        <f t="shared" si="33"/>
        <v>0</v>
      </c>
      <c r="AB26" s="29">
        <f t="shared" si="33"/>
        <v>0</v>
      </c>
    </row>
    <row r="27" spans="1:28" s="15" customFormat="1" ht="59.25" customHeight="1">
      <c r="A27" s="43" t="s">
        <v>42</v>
      </c>
      <c r="B27" s="26" t="s">
        <v>27</v>
      </c>
      <c r="C27" s="26" t="s">
        <v>72</v>
      </c>
      <c r="D27" s="14">
        <f t="shared" si="26"/>
        <v>32057.5</v>
      </c>
      <c r="E27" s="29">
        <v>24947.5</v>
      </c>
      <c r="F27" s="29">
        <v>7110</v>
      </c>
      <c r="G27" s="29">
        <v>0</v>
      </c>
      <c r="H27" s="29">
        <v>0</v>
      </c>
      <c r="I27" s="57">
        <f t="shared" si="27"/>
        <v>0</v>
      </c>
      <c r="J27" s="61"/>
      <c r="K27" s="61"/>
      <c r="L27" s="61"/>
      <c r="M27" s="61"/>
      <c r="N27" s="14">
        <f t="shared" si="28"/>
        <v>32057.5</v>
      </c>
      <c r="O27" s="29">
        <f t="shared" si="29"/>
        <v>24947.5</v>
      </c>
      <c r="P27" s="29">
        <f t="shared" si="30"/>
        <v>7110</v>
      </c>
      <c r="Q27" s="29">
        <f t="shared" si="31"/>
        <v>0</v>
      </c>
      <c r="R27" s="29">
        <f t="shared" si="32"/>
        <v>0</v>
      </c>
      <c r="S27" s="57">
        <f>SUM(T27:W27)</f>
        <v>0</v>
      </c>
      <c r="T27" s="71">
        <f>84102.8-84102.8</f>
        <v>0</v>
      </c>
      <c r="U27" s="61"/>
      <c r="V27" s="61"/>
      <c r="W27" s="61"/>
      <c r="X27" s="14">
        <f>SUM(Y27:AB27)</f>
        <v>32057.5</v>
      </c>
      <c r="Y27" s="29">
        <f t="shared" si="33"/>
        <v>24947.5</v>
      </c>
      <c r="Z27" s="29">
        <f t="shared" si="33"/>
        <v>7110</v>
      </c>
      <c r="AA27" s="29">
        <f t="shared" si="33"/>
        <v>0</v>
      </c>
      <c r="AB27" s="29">
        <f t="shared" si="33"/>
        <v>0</v>
      </c>
    </row>
    <row r="28" spans="1:28" s="15" customFormat="1" ht="47.25" customHeight="1">
      <c r="A28" s="41" t="s">
        <v>13</v>
      </c>
      <c r="B28" s="24" t="s">
        <v>29</v>
      </c>
      <c r="C28" s="24" t="s">
        <v>66</v>
      </c>
      <c r="D28" s="14">
        <f>SUM(E28:H28)</f>
        <v>16283.599999999999</v>
      </c>
      <c r="E28" s="29">
        <v>0</v>
      </c>
      <c r="F28" s="29">
        <v>7231.7</v>
      </c>
      <c r="G28" s="29">
        <v>9051.9</v>
      </c>
      <c r="H28" s="29">
        <v>0</v>
      </c>
      <c r="I28" s="57">
        <f>SUM(J28:M28)</f>
        <v>0</v>
      </c>
      <c r="J28" s="61"/>
      <c r="K28" s="61"/>
      <c r="L28" s="61"/>
      <c r="M28" s="61"/>
      <c r="N28" s="14">
        <f>SUM(O28:R28)</f>
        <v>16283.599999999999</v>
      </c>
      <c r="O28" s="29">
        <f>E28+J28</f>
        <v>0</v>
      </c>
      <c r="P28" s="29">
        <f>F28+K28</f>
        <v>7231.7</v>
      </c>
      <c r="Q28" s="29">
        <f>G28+L28</f>
        <v>9051.9</v>
      </c>
      <c r="R28" s="29">
        <f>H28+M28</f>
        <v>0</v>
      </c>
      <c r="S28" s="57">
        <f>SUM(T28:W28)</f>
        <v>0</v>
      </c>
      <c r="T28" s="61"/>
      <c r="U28" s="61"/>
      <c r="V28" s="61"/>
      <c r="W28" s="61"/>
      <c r="X28" s="14">
        <f>SUM(Y28:AB28)</f>
        <v>16283.599999999999</v>
      </c>
      <c r="Y28" s="29">
        <f t="shared" si="33"/>
        <v>0</v>
      </c>
      <c r="Z28" s="29">
        <f t="shared" si="33"/>
        <v>7231.7</v>
      </c>
      <c r="AA28" s="29">
        <f t="shared" si="33"/>
        <v>9051.9</v>
      </c>
      <c r="AB28" s="29">
        <f t="shared" si="33"/>
        <v>0</v>
      </c>
    </row>
    <row r="29" spans="1:28" s="12" customFormat="1" ht="107.25" customHeight="1">
      <c r="A29" s="44" t="s">
        <v>43</v>
      </c>
      <c r="B29" s="26" t="s">
        <v>26</v>
      </c>
      <c r="C29" s="26" t="s">
        <v>73</v>
      </c>
      <c r="D29" s="14">
        <f t="shared" si="26"/>
        <v>513043</v>
      </c>
      <c r="E29" s="29">
        <v>275286.7</v>
      </c>
      <c r="F29" s="29">
        <v>237756.3</v>
      </c>
      <c r="G29" s="29">
        <v>0</v>
      </c>
      <c r="H29" s="29">
        <v>0</v>
      </c>
      <c r="I29" s="57">
        <f t="shared" si="27"/>
        <v>0</v>
      </c>
      <c r="J29" s="61"/>
      <c r="K29" s="61"/>
      <c r="L29" s="61"/>
      <c r="M29" s="61"/>
      <c r="N29" s="14">
        <f t="shared" si="28"/>
        <v>513043</v>
      </c>
      <c r="O29" s="29">
        <f t="shared" si="29"/>
        <v>275286.7</v>
      </c>
      <c r="P29" s="29">
        <f t="shared" si="30"/>
        <v>237756.3</v>
      </c>
      <c r="Q29" s="29">
        <f t="shared" si="31"/>
        <v>0</v>
      </c>
      <c r="R29" s="29">
        <f t="shared" si="32"/>
        <v>0</v>
      </c>
      <c r="S29" s="57">
        <f aca="true" t="shared" si="34" ref="S29:S38">SUM(T29:W29)</f>
        <v>0</v>
      </c>
      <c r="T29" s="61"/>
      <c r="U29" s="61"/>
      <c r="V29" s="61"/>
      <c r="W29" s="61"/>
      <c r="X29" s="14">
        <f aca="true" t="shared" si="35" ref="X29:X38">SUM(Y29:AB29)</f>
        <v>513043</v>
      </c>
      <c r="Y29" s="29">
        <f aca="true" t="shared" si="36" ref="Y29:Y38">O29+T29</f>
        <v>275286.7</v>
      </c>
      <c r="Z29" s="29">
        <f aca="true" t="shared" si="37" ref="Z29:Z38">P29+U29</f>
        <v>237756.3</v>
      </c>
      <c r="AA29" s="29">
        <f aca="true" t="shared" si="38" ref="AA29:AA38">Q29+V29</f>
        <v>0</v>
      </c>
      <c r="AB29" s="29">
        <f aca="true" t="shared" si="39" ref="AB29:AB38">R29+W29</f>
        <v>0</v>
      </c>
    </row>
    <row r="30" spans="1:28" s="12" customFormat="1" ht="95.25" customHeight="1">
      <c r="A30" s="44" t="s">
        <v>52</v>
      </c>
      <c r="B30" s="26" t="s">
        <v>26</v>
      </c>
      <c r="C30" s="26" t="s">
        <v>73</v>
      </c>
      <c r="D30" s="14">
        <f t="shared" si="26"/>
        <v>16034.3</v>
      </c>
      <c r="E30" s="29">
        <v>5084</v>
      </c>
      <c r="F30" s="29">
        <v>10950.3</v>
      </c>
      <c r="G30" s="29">
        <v>0</v>
      </c>
      <c r="H30" s="29">
        <v>0</v>
      </c>
      <c r="I30" s="57">
        <f t="shared" si="27"/>
        <v>0</v>
      </c>
      <c r="J30" s="61"/>
      <c r="K30" s="61"/>
      <c r="L30" s="61"/>
      <c r="M30" s="61"/>
      <c r="N30" s="14">
        <f t="shared" si="28"/>
        <v>16034.3</v>
      </c>
      <c r="O30" s="29">
        <f t="shared" si="29"/>
        <v>5084</v>
      </c>
      <c r="P30" s="29">
        <f t="shared" si="30"/>
        <v>10950.3</v>
      </c>
      <c r="Q30" s="29">
        <f t="shared" si="31"/>
        <v>0</v>
      </c>
      <c r="R30" s="29">
        <f t="shared" si="32"/>
        <v>0</v>
      </c>
      <c r="S30" s="57">
        <f t="shared" si="34"/>
        <v>0</v>
      </c>
      <c r="T30" s="61"/>
      <c r="U30" s="61"/>
      <c r="V30" s="61"/>
      <c r="W30" s="61"/>
      <c r="X30" s="14">
        <f t="shared" si="35"/>
        <v>16034.3</v>
      </c>
      <c r="Y30" s="29">
        <f t="shared" si="36"/>
        <v>5084</v>
      </c>
      <c r="Z30" s="29">
        <f t="shared" si="37"/>
        <v>10950.3</v>
      </c>
      <c r="AA30" s="29">
        <f t="shared" si="38"/>
        <v>0</v>
      </c>
      <c r="AB30" s="29">
        <f t="shared" si="39"/>
        <v>0</v>
      </c>
    </row>
    <row r="31" spans="1:28" s="12" customFormat="1" ht="39" customHeight="1">
      <c r="A31" s="104" t="s">
        <v>45</v>
      </c>
      <c r="B31" s="102" t="s">
        <v>26</v>
      </c>
      <c r="C31" s="26" t="s">
        <v>75</v>
      </c>
      <c r="D31" s="14">
        <f t="shared" si="26"/>
        <v>168800.40000000002</v>
      </c>
      <c r="E31" s="29">
        <v>50311.8</v>
      </c>
      <c r="F31" s="29">
        <v>118488.6</v>
      </c>
      <c r="G31" s="29">
        <v>0</v>
      </c>
      <c r="H31" s="29">
        <v>0</v>
      </c>
      <c r="I31" s="57">
        <f t="shared" si="27"/>
        <v>0</v>
      </c>
      <c r="J31" s="61"/>
      <c r="K31" s="61"/>
      <c r="L31" s="61"/>
      <c r="M31" s="61"/>
      <c r="N31" s="14">
        <f t="shared" si="28"/>
        <v>168800.40000000002</v>
      </c>
      <c r="O31" s="29">
        <f t="shared" si="29"/>
        <v>50311.8</v>
      </c>
      <c r="P31" s="29">
        <f t="shared" si="30"/>
        <v>118488.6</v>
      </c>
      <c r="Q31" s="29">
        <f t="shared" si="31"/>
        <v>0</v>
      </c>
      <c r="R31" s="29">
        <f t="shared" si="32"/>
        <v>0</v>
      </c>
      <c r="S31" s="57">
        <f t="shared" si="34"/>
        <v>0</v>
      </c>
      <c r="T31" s="61"/>
      <c r="U31" s="61"/>
      <c r="V31" s="61"/>
      <c r="W31" s="61"/>
      <c r="X31" s="14">
        <f t="shared" si="35"/>
        <v>168800.40000000002</v>
      </c>
      <c r="Y31" s="29">
        <f t="shared" si="36"/>
        <v>50311.8</v>
      </c>
      <c r="Z31" s="29">
        <f t="shared" si="37"/>
        <v>118488.6</v>
      </c>
      <c r="AA31" s="29">
        <f t="shared" si="38"/>
        <v>0</v>
      </c>
      <c r="AB31" s="29">
        <f t="shared" si="39"/>
        <v>0</v>
      </c>
    </row>
    <row r="32" spans="1:28" s="12" customFormat="1" ht="38.25" customHeight="1">
      <c r="A32" s="128"/>
      <c r="B32" s="118"/>
      <c r="C32" s="26" t="s">
        <v>70</v>
      </c>
      <c r="D32" s="14">
        <f t="shared" si="26"/>
        <v>184957.3</v>
      </c>
      <c r="E32" s="29">
        <v>0</v>
      </c>
      <c r="F32" s="29">
        <v>184957.3</v>
      </c>
      <c r="G32" s="29">
        <v>0</v>
      </c>
      <c r="H32" s="29">
        <v>0</v>
      </c>
      <c r="I32" s="57">
        <f t="shared" si="27"/>
        <v>0</v>
      </c>
      <c r="J32" s="61"/>
      <c r="K32" s="61"/>
      <c r="L32" s="61"/>
      <c r="M32" s="61"/>
      <c r="N32" s="14">
        <f t="shared" si="28"/>
        <v>184957.3</v>
      </c>
      <c r="O32" s="29">
        <f t="shared" si="29"/>
        <v>0</v>
      </c>
      <c r="P32" s="29">
        <f t="shared" si="30"/>
        <v>184957.3</v>
      </c>
      <c r="Q32" s="29">
        <f t="shared" si="31"/>
        <v>0</v>
      </c>
      <c r="R32" s="29">
        <f t="shared" si="32"/>
        <v>0</v>
      </c>
      <c r="S32" s="57">
        <f t="shared" si="34"/>
        <v>0</v>
      </c>
      <c r="T32" s="61"/>
      <c r="U32" s="61"/>
      <c r="V32" s="61"/>
      <c r="W32" s="61"/>
      <c r="X32" s="14">
        <f t="shared" si="35"/>
        <v>184957.3</v>
      </c>
      <c r="Y32" s="29">
        <f t="shared" si="36"/>
        <v>0</v>
      </c>
      <c r="Z32" s="29">
        <f t="shared" si="37"/>
        <v>184957.3</v>
      </c>
      <c r="AA32" s="29">
        <f t="shared" si="38"/>
        <v>0</v>
      </c>
      <c r="AB32" s="29">
        <f t="shared" si="39"/>
        <v>0</v>
      </c>
    </row>
    <row r="33" spans="1:28" s="12" customFormat="1" ht="39.75" customHeight="1">
      <c r="A33" s="129"/>
      <c r="B33" s="119"/>
      <c r="C33" s="26" t="s">
        <v>74</v>
      </c>
      <c r="D33" s="14">
        <f t="shared" si="26"/>
        <v>8730</v>
      </c>
      <c r="E33" s="29">
        <v>8730</v>
      </c>
      <c r="F33" s="29">
        <v>0</v>
      </c>
      <c r="G33" s="29">
        <v>0</v>
      </c>
      <c r="H33" s="29">
        <v>0</v>
      </c>
      <c r="I33" s="57">
        <f t="shared" si="27"/>
        <v>0</v>
      </c>
      <c r="J33" s="61"/>
      <c r="K33" s="61"/>
      <c r="L33" s="61"/>
      <c r="M33" s="61"/>
      <c r="N33" s="14">
        <f t="shared" si="28"/>
        <v>8730</v>
      </c>
      <c r="O33" s="29">
        <f t="shared" si="29"/>
        <v>8730</v>
      </c>
      <c r="P33" s="29">
        <f t="shared" si="30"/>
        <v>0</v>
      </c>
      <c r="Q33" s="29">
        <f t="shared" si="31"/>
        <v>0</v>
      </c>
      <c r="R33" s="29">
        <f t="shared" si="32"/>
        <v>0</v>
      </c>
      <c r="S33" s="57">
        <f t="shared" si="34"/>
        <v>0</v>
      </c>
      <c r="T33" s="61"/>
      <c r="U33" s="61"/>
      <c r="V33" s="61"/>
      <c r="W33" s="61"/>
      <c r="X33" s="14">
        <f t="shared" si="35"/>
        <v>8730</v>
      </c>
      <c r="Y33" s="29">
        <f t="shared" si="36"/>
        <v>8730</v>
      </c>
      <c r="Z33" s="29">
        <f t="shared" si="37"/>
        <v>0</v>
      </c>
      <c r="AA33" s="29">
        <f t="shared" si="38"/>
        <v>0</v>
      </c>
      <c r="AB33" s="29">
        <f t="shared" si="39"/>
        <v>0</v>
      </c>
    </row>
    <row r="34" spans="1:28" s="15" customFormat="1" ht="75" customHeight="1">
      <c r="A34" s="41" t="s">
        <v>44</v>
      </c>
      <c r="B34" s="26" t="s">
        <v>26</v>
      </c>
      <c r="C34" s="26" t="s">
        <v>70</v>
      </c>
      <c r="D34" s="14">
        <f t="shared" si="26"/>
        <v>50791</v>
      </c>
      <c r="E34" s="29">
        <v>50791</v>
      </c>
      <c r="F34" s="29">
        <v>0</v>
      </c>
      <c r="G34" s="29">
        <v>0</v>
      </c>
      <c r="H34" s="29">
        <v>0</v>
      </c>
      <c r="I34" s="57">
        <f t="shared" si="27"/>
        <v>0</v>
      </c>
      <c r="J34" s="61"/>
      <c r="K34" s="61"/>
      <c r="L34" s="61"/>
      <c r="M34" s="61"/>
      <c r="N34" s="14">
        <f t="shared" si="28"/>
        <v>50791</v>
      </c>
      <c r="O34" s="29">
        <f t="shared" si="29"/>
        <v>50791</v>
      </c>
      <c r="P34" s="29">
        <f t="shared" si="30"/>
        <v>0</v>
      </c>
      <c r="Q34" s="29">
        <f t="shared" si="31"/>
        <v>0</v>
      </c>
      <c r="R34" s="29">
        <f t="shared" si="32"/>
        <v>0</v>
      </c>
      <c r="S34" s="57">
        <f t="shared" si="34"/>
        <v>0</v>
      </c>
      <c r="T34" s="61"/>
      <c r="U34" s="61"/>
      <c r="V34" s="61"/>
      <c r="W34" s="61"/>
      <c r="X34" s="14">
        <f t="shared" si="35"/>
        <v>50791</v>
      </c>
      <c r="Y34" s="29">
        <f t="shared" si="36"/>
        <v>50791</v>
      </c>
      <c r="Z34" s="29">
        <f t="shared" si="37"/>
        <v>0</v>
      </c>
      <c r="AA34" s="29">
        <f t="shared" si="38"/>
        <v>0</v>
      </c>
      <c r="AB34" s="29">
        <f t="shared" si="39"/>
        <v>0</v>
      </c>
    </row>
    <row r="35" spans="1:28" s="15" customFormat="1" ht="81.75" customHeight="1">
      <c r="A35" s="65" t="s">
        <v>93</v>
      </c>
      <c r="B35" s="66" t="s">
        <v>26</v>
      </c>
      <c r="C35" s="24" t="s">
        <v>94</v>
      </c>
      <c r="D35" s="14"/>
      <c r="E35" s="29"/>
      <c r="F35" s="29"/>
      <c r="G35" s="29"/>
      <c r="H35" s="29"/>
      <c r="I35" s="57"/>
      <c r="J35" s="61"/>
      <c r="K35" s="61"/>
      <c r="L35" s="61"/>
      <c r="M35" s="61"/>
      <c r="N35" s="14"/>
      <c r="O35" s="29"/>
      <c r="P35" s="29"/>
      <c r="Q35" s="29"/>
      <c r="R35" s="29"/>
      <c r="S35" s="57">
        <f t="shared" si="34"/>
        <v>758612.3</v>
      </c>
      <c r="T35" s="61">
        <v>758612.3</v>
      </c>
      <c r="U35" s="61"/>
      <c r="V35" s="61"/>
      <c r="W35" s="61"/>
      <c r="X35" s="14">
        <f>SUM(Y35:AB35)</f>
        <v>758612.3</v>
      </c>
      <c r="Y35" s="29">
        <f>O35+T35</f>
        <v>758612.3</v>
      </c>
      <c r="Z35" s="29">
        <f>P35+U35</f>
        <v>0</v>
      </c>
      <c r="AA35" s="29">
        <f>Q35+V35</f>
        <v>0</v>
      </c>
      <c r="AB35" s="29">
        <f>R35+W35</f>
        <v>0</v>
      </c>
    </row>
    <row r="36" spans="1:28" s="12" customFormat="1" ht="36.75" customHeight="1">
      <c r="A36" s="113" t="s">
        <v>46</v>
      </c>
      <c r="B36" s="102" t="s">
        <v>26</v>
      </c>
      <c r="C36" s="26" t="s">
        <v>76</v>
      </c>
      <c r="D36" s="14">
        <f t="shared" si="26"/>
        <v>285370.4</v>
      </c>
      <c r="E36" s="29">
        <v>285370.4</v>
      </c>
      <c r="F36" s="29">
        <v>0</v>
      </c>
      <c r="G36" s="29">
        <v>0</v>
      </c>
      <c r="H36" s="29">
        <v>0</v>
      </c>
      <c r="I36" s="57">
        <f t="shared" si="27"/>
        <v>0</v>
      </c>
      <c r="J36" s="61"/>
      <c r="K36" s="61"/>
      <c r="L36" s="61"/>
      <c r="M36" s="61"/>
      <c r="N36" s="14">
        <f t="shared" si="28"/>
        <v>285370.4</v>
      </c>
      <c r="O36" s="29">
        <f t="shared" si="29"/>
        <v>285370.4</v>
      </c>
      <c r="P36" s="29">
        <f t="shared" si="30"/>
        <v>0</v>
      </c>
      <c r="Q36" s="29">
        <f t="shared" si="31"/>
        <v>0</v>
      </c>
      <c r="R36" s="29">
        <f t="shared" si="32"/>
        <v>0</v>
      </c>
      <c r="S36" s="57">
        <f t="shared" si="34"/>
        <v>0</v>
      </c>
      <c r="T36" s="61"/>
      <c r="U36" s="61"/>
      <c r="V36" s="61"/>
      <c r="W36" s="61"/>
      <c r="X36" s="14">
        <f t="shared" si="35"/>
        <v>285370.4</v>
      </c>
      <c r="Y36" s="29">
        <f t="shared" si="36"/>
        <v>285370.4</v>
      </c>
      <c r="Z36" s="29">
        <f t="shared" si="37"/>
        <v>0</v>
      </c>
      <c r="AA36" s="29">
        <f t="shared" si="38"/>
        <v>0</v>
      </c>
      <c r="AB36" s="29">
        <f t="shared" si="39"/>
        <v>0</v>
      </c>
    </row>
    <row r="37" spans="1:28" s="12" customFormat="1" ht="45.75" customHeight="1">
      <c r="A37" s="114"/>
      <c r="B37" s="115"/>
      <c r="C37" s="26" t="s">
        <v>69</v>
      </c>
      <c r="D37" s="14">
        <f t="shared" si="26"/>
        <v>781612.3</v>
      </c>
      <c r="E37" s="29">
        <v>781612.3</v>
      </c>
      <c r="F37" s="29">
        <v>0</v>
      </c>
      <c r="G37" s="29">
        <v>0</v>
      </c>
      <c r="H37" s="29">
        <v>0</v>
      </c>
      <c r="I37" s="57">
        <f t="shared" si="27"/>
        <v>0</v>
      </c>
      <c r="J37" s="61"/>
      <c r="K37" s="61"/>
      <c r="L37" s="61"/>
      <c r="M37" s="61"/>
      <c r="N37" s="14">
        <f t="shared" si="28"/>
        <v>781612.3</v>
      </c>
      <c r="O37" s="29">
        <f t="shared" si="29"/>
        <v>781612.3</v>
      </c>
      <c r="P37" s="29">
        <f t="shared" si="30"/>
        <v>0</v>
      </c>
      <c r="Q37" s="29">
        <f t="shared" si="31"/>
        <v>0</v>
      </c>
      <c r="R37" s="29">
        <f t="shared" si="32"/>
        <v>0</v>
      </c>
      <c r="S37" s="57">
        <f t="shared" si="34"/>
        <v>-781612.3</v>
      </c>
      <c r="T37" s="61">
        <v>-781612.3</v>
      </c>
      <c r="U37" s="61"/>
      <c r="V37" s="61"/>
      <c r="W37" s="61"/>
      <c r="X37" s="14">
        <f t="shared" si="35"/>
        <v>0</v>
      </c>
      <c r="Y37" s="29">
        <f t="shared" si="36"/>
        <v>0</v>
      </c>
      <c r="Z37" s="29">
        <f t="shared" si="37"/>
        <v>0</v>
      </c>
      <c r="AA37" s="29">
        <f t="shared" si="38"/>
        <v>0</v>
      </c>
      <c r="AB37" s="29">
        <f t="shared" si="39"/>
        <v>0</v>
      </c>
    </row>
    <row r="38" spans="1:28" s="16" customFormat="1" ht="96.75" customHeight="1">
      <c r="A38" s="41" t="s">
        <v>48</v>
      </c>
      <c r="B38" s="26" t="s">
        <v>21</v>
      </c>
      <c r="C38" s="26" t="s">
        <v>78</v>
      </c>
      <c r="D38" s="14">
        <f t="shared" si="26"/>
        <v>48987.3</v>
      </c>
      <c r="E38" s="29">
        <v>48987.3</v>
      </c>
      <c r="F38" s="29">
        <v>0</v>
      </c>
      <c r="G38" s="29">
        <v>0</v>
      </c>
      <c r="H38" s="29">
        <v>0</v>
      </c>
      <c r="I38" s="57">
        <f t="shared" si="27"/>
        <v>0</v>
      </c>
      <c r="J38" s="61"/>
      <c r="K38" s="61"/>
      <c r="L38" s="61"/>
      <c r="M38" s="61"/>
      <c r="N38" s="14">
        <f t="shared" si="28"/>
        <v>48987.3</v>
      </c>
      <c r="O38" s="29">
        <f t="shared" si="29"/>
        <v>48987.3</v>
      </c>
      <c r="P38" s="29">
        <f t="shared" si="30"/>
        <v>0</v>
      </c>
      <c r="Q38" s="29">
        <f t="shared" si="31"/>
        <v>0</v>
      </c>
      <c r="R38" s="29">
        <f t="shared" si="32"/>
        <v>0</v>
      </c>
      <c r="S38" s="57">
        <f t="shared" si="34"/>
        <v>0</v>
      </c>
      <c r="T38" s="61"/>
      <c r="U38" s="61"/>
      <c r="V38" s="61"/>
      <c r="W38" s="61"/>
      <c r="X38" s="14">
        <f t="shared" si="35"/>
        <v>48987.3</v>
      </c>
      <c r="Y38" s="29">
        <f t="shared" si="36"/>
        <v>48987.3</v>
      </c>
      <c r="Z38" s="29">
        <f t="shared" si="37"/>
        <v>0</v>
      </c>
      <c r="AA38" s="29">
        <f t="shared" si="38"/>
        <v>0</v>
      </c>
      <c r="AB38" s="29">
        <f t="shared" si="39"/>
        <v>0</v>
      </c>
    </row>
    <row r="39" spans="1:28" s="17" customFormat="1" ht="20.25" customHeight="1">
      <c r="A39" s="23" t="s">
        <v>11</v>
      </c>
      <c r="B39" s="23"/>
      <c r="C39" s="23"/>
      <c r="D39" s="22">
        <f aca="true" t="shared" si="40" ref="D39:R39">SUM(D40:D41)</f>
        <v>6000</v>
      </c>
      <c r="E39" s="22">
        <f t="shared" si="40"/>
        <v>0</v>
      </c>
      <c r="F39" s="22">
        <f t="shared" si="40"/>
        <v>0</v>
      </c>
      <c r="G39" s="22">
        <f t="shared" si="40"/>
        <v>0</v>
      </c>
      <c r="H39" s="22">
        <f t="shared" si="40"/>
        <v>6000</v>
      </c>
      <c r="I39" s="55">
        <f t="shared" si="40"/>
        <v>0</v>
      </c>
      <c r="J39" s="55">
        <f t="shared" si="40"/>
        <v>0</v>
      </c>
      <c r="K39" s="55">
        <f t="shared" si="40"/>
        <v>0</v>
      </c>
      <c r="L39" s="55">
        <f t="shared" si="40"/>
        <v>0</v>
      </c>
      <c r="M39" s="55">
        <f t="shared" si="40"/>
        <v>0</v>
      </c>
      <c r="N39" s="22">
        <f t="shared" si="40"/>
        <v>6000</v>
      </c>
      <c r="O39" s="22">
        <f t="shared" si="40"/>
        <v>0</v>
      </c>
      <c r="P39" s="22">
        <f t="shared" si="40"/>
        <v>0</v>
      </c>
      <c r="Q39" s="22">
        <f t="shared" si="40"/>
        <v>0</v>
      </c>
      <c r="R39" s="22">
        <f t="shared" si="40"/>
        <v>6000</v>
      </c>
      <c r="S39" s="55">
        <f aca="true" t="shared" si="41" ref="S39:AB39">SUM(S40:S41)</f>
        <v>0</v>
      </c>
      <c r="T39" s="55">
        <f t="shared" si="41"/>
        <v>0</v>
      </c>
      <c r="U39" s="55">
        <f t="shared" si="41"/>
        <v>0</v>
      </c>
      <c r="V39" s="55">
        <f t="shared" si="41"/>
        <v>0</v>
      </c>
      <c r="W39" s="55">
        <f t="shared" si="41"/>
        <v>0</v>
      </c>
      <c r="X39" s="22">
        <f t="shared" si="41"/>
        <v>6000</v>
      </c>
      <c r="Y39" s="22">
        <f t="shared" si="41"/>
        <v>0</v>
      </c>
      <c r="Z39" s="22">
        <f t="shared" si="41"/>
        <v>0</v>
      </c>
      <c r="AA39" s="22">
        <f t="shared" si="41"/>
        <v>0</v>
      </c>
      <c r="AB39" s="22">
        <f t="shared" si="41"/>
        <v>6000</v>
      </c>
    </row>
    <row r="40" spans="1:28" ht="64.5" customHeight="1">
      <c r="A40" s="30" t="s">
        <v>16</v>
      </c>
      <c r="B40" s="24" t="s">
        <v>36</v>
      </c>
      <c r="C40" s="24" t="s">
        <v>79</v>
      </c>
      <c r="D40" s="14">
        <f>SUM(E40:H40)</f>
        <v>5000</v>
      </c>
      <c r="E40" s="29">
        <v>0</v>
      </c>
      <c r="F40" s="29">
        <v>0</v>
      </c>
      <c r="G40" s="29">
        <v>0</v>
      </c>
      <c r="H40" s="29">
        <v>5000</v>
      </c>
      <c r="I40" s="57">
        <f>SUM(J40:M40)</f>
        <v>0</v>
      </c>
      <c r="J40" s="61"/>
      <c r="K40" s="61"/>
      <c r="L40" s="61"/>
      <c r="M40" s="61"/>
      <c r="N40" s="14">
        <f>SUM(O40:R40)</f>
        <v>5000</v>
      </c>
      <c r="O40" s="29">
        <f aca="true" t="shared" si="42" ref="O40:R41">E40+J40</f>
        <v>0</v>
      </c>
      <c r="P40" s="29">
        <f t="shared" si="42"/>
        <v>0</v>
      </c>
      <c r="Q40" s="29">
        <f t="shared" si="42"/>
        <v>0</v>
      </c>
      <c r="R40" s="29">
        <f t="shared" si="42"/>
        <v>5000</v>
      </c>
      <c r="S40" s="57">
        <f>SUM(T40:W40)</f>
        <v>0</v>
      </c>
      <c r="T40" s="61"/>
      <c r="U40" s="61"/>
      <c r="V40" s="61"/>
      <c r="W40" s="61"/>
      <c r="X40" s="14">
        <f>SUM(Y40:AB40)</f>
        <v>5000</v>
      </c>
      <c r="Y40" s="29">
        <f aca="true" t="shared" si="43" ref="Y40:AB41">O40+T40</f>
        <v>0</v>
      </c>
      <c r="Z40" s="29">
        <f t="shared" si="43"/>
        <v>0</v>
      </c>
      <c r="AA40" s="29">
        <f t="shared" si="43"/>
        <v>0</v>
      </c>
      <c r="AB40" s="29">
        <f t="shared" si="43"/>
        <v>5000</v>
      </c>
    </row>
    <row r="41" spans="1:28" s="17" customFormat="1" ht="42" customHeight="1">
      <c r="A41" s="47" t="s">
        <v>82</v>
      </c>
      <c r="B41" s="26" t="s">
        <v>27</v>
      </c>
      <c r="C41" s="26" t="s">
        <v>83</v>
      </c>
      <c r="D41" s="46">
        <f>SUM(E41:H41)</f>
        <v>1000</v>
      </c>
      <c r="E41" s="48"/>
      <c r="F41" s="48"/>
      <c r="G41" s="48"/>
      <c r="H41" s="49">
        <v>1000</v>
      </c>
      <c r="I41" s="55">
        <f>SUM(J41:M41)</f>
        <v>0</v>
      </c>
      <c r="J41" s="60"/>
      <c r="K41" s="60"/>
      <c r="L41" s="60"/>
      <c r="M41" s="62"/>
      <c r="N41" s="14">
        <f>SUM(O41:R41)</f>
        <v>1000</v>
      </c>
      <c r="O41" s="29">
        <f t="shared" si="42"/>
        <v>0</v>
      </c>
      <c r="P41" s="29">
        <f t="shared" si="42"/>
        <v>0</v>
      </c>
      <c r="Q41" s="29">
        <f t="shared" si="42"/>
        <v>0</v>
      </c>
      <c r="R41" s="29">
        <f t="shared" si="42"/>
        <v>1000</v>
      </c>
      <c r="S41" s="55">
        <f>SUM(T41:W41)</f>
        <v>0</v>
      </c>
      <c r="T41" s="60"/>
      <c r="U41" s="60"/>
      <c r="V41" s="60"/>
      <c r="W41" s="62"/>
      <c r="X41" s="14">
        <f>SUM(Y41:AB41)</f>
        <v>1000</v>
      </c>
      <c r="Y41" s="29">
        <f t="shared" si="43"/>
        <v>0</v>
      </c>
      <c r="Z41" s="29">
        <f t="shared" si="43"/>
        <v>0</v>
      </c>
      <c r="AA41" s="29">
        <f t="shared" si="43"/>
        <v>0</v>
      </c>
      <c r="AB41" s="29">
        <f t="shared" si="43"/>
        <v>1000</v>
      </c>
    </row>
  </sheetData>
  <mergeCells count="13">
    <mergeCell ref="A4:A5"/>
    <mergeCell ref="B4:B5"/>
    <mergeCell ref="C4:C5"/>
    <mergeCell ref="A1:AB1"/>
    <mergeCell ref="S4:W4"/>
    <mergeCell ref="X4:AB4"/>
    <mergeCell ref="A36:A37"/>
    <mergeCell ref="B36:B37"/>
    <mergeCell ref="I4:M4"/>
    <mergeCell ref="N4:R4"/>
    <mergeCell ref="D4:H4"/>
    <mergeCell ref="A31:A33"/>
    <mergeCell ref="B31:B33"/>
  </mergeCells>
  <printOptions horizontalCentered="1"/>
  <pageMargins left="0.11811023622047245" right="0.15748031496062992" top="0.3937007874015748" bottom="0.11811023622047245" header="0.2755905511811024" footer="0.2362204724409449"/>
  <pageSetup fitToHeight="2" fitToWidth="1" horizontalDpi="600" verticalDpi="600" orientation="portrait" paperSize="9" scale="57" r:id="rId1"/>
  <rowBreaks count="2" manualBreakCount="2">
    <brk id="19" max="7" man="1"/>
    <brk id="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и экономразвития 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korelskaya</dc:creator>
  <cp:keywords/>
  <dc:description/>
  <cp:lastModifiedBy>Лунегова</cp:lastModifiedBy>
  <cp:lastPrinted>2014-09-01T05:18:17Z</cp:lastPrinted>
  <dcterms:created xsi:type="dcterms:W3CDTF">2011-09-15T12:58:49Z</dcterms:created>
  <dcterms:modified xsi:type="dcterms:W3CDTF">2014-09-10T12:05:40Z</dcterms:modified>
  <cp:category/>
  <cp:version/>
  <cp:contentType/>
  <cp:contentStatus/>
</cp:coreProperties>
</file>